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bookViews>
    <workbookView xWindow="-110" yWindow="-110" windowWidth="19420" windowHeight="10420" firstSheet="4" activeTab="5"/>
  </bookViews>
  <sheets>
    <sheet name="Renja 2020 " sheetId="69" r:id="rId1"/>
    <sheet name="Renja 2020  (2)" sheetId="70" r:id="rId2"/>
    <sheet name="Renja 2020  (3)" sheetId="71" r:id="rId3"/>
    <sheet name="Renja 2020  (4)" sheetId="72" r:id="rId4"/>
    <sheet name="renja 2022 (2)" sheetId="78" r:id="rId5"/>
    <sheet name="renja perubahan 2022  rincian b" sheetId="80" r:id="rId6"/>
    <sheet name="renja perubahan 2022 " sheetId="79" r:id="rId7"/>
    <sheet name="renja 2022" sheetId="73" r:id="rId8"/>
    <sheet name="renja 2023" sheetId="74" r:id="rId9"/>
    <sheet name="renja 2024" sheetId="75" r:id="rId10"/>
    <sheet name="renja 2025" sheetId="76" r:id="rId11"/>
    <sheet name="renja 2026" sheetId="77" r:id="rId12"/>
  </sheets>
  <definedNames>
    <definedName name="_xlnm.Print_Area" localSheetId="7">'renja 2022'!$A$1:$K$90</definedName>
    <definedName name="_xlnm.Print_Area" localSheetId="4">'renja 2022 (2)'!$A$1:$K$91</definedName>
    <definedName name="_xlnm.Print_Area" localSheetId="6">'renja perubahan 2022 '!$A$1:$M$95</definedName>
    <definedName name="_xlnm.Print_Area" localSheetId="5">'renja perubahan 2022  rincian b'!$A$1:$M$130</definedName>
    <definedName name="_xlnm.Print_Titles" localSheetId="0">'Renja 2020 '!$5:$9</definedName>
    <definedName name="_xlnm.Print_Titles" localSheetId="1">'Renja 2020  (2)'!$5:$9</definedName>
    <definedName name="_xlnm.Print_Titles" localSheetId="2">'Renja 2020  (3)'!$5:$9</definedName>
    <definedName name="_xlnm.Print_Titles" localSheetId="3">'Renja 2020  (4)'!$5:$9</definedName>
    <definedName name="_xlnm.Print_Titles" localSheetId="7">'renja 2022'!$5:$9</definedName>
    <definedName name="_xlnm.Print_Titles" localSheetId="4">'renja 2022 (2)'!$5:$10</definedName>
    <definedName name="_xlnm.Print_Titles" localSheetId="8">'renja 2023'!$5:$9</definedName>
    <definedName name="_xlnm.Print_Titles" localSheetId="9">'renja 2024'!$5:$9</definedName>
    <definedName name="_xlnm.Print_Titles" localSheetId="10">'renja 2025'!$5:$9</definedName>
    <definedName name="_xlnm.Print_Titles" localSheetId="11">'renja 2026'!$5:$9</definedName>
    <definedName name="_xlnm.Print_Titles" localSheetId="6">'renja perubahan 2022 '!$5:$9</definedName>
    <definedName name="_xlnm.Print_Titles" localSheetId="5">'renja perubahan 2022  rincian b'!$5:$9</definedName>
  </definedNames>
  <calcPr calcId="162913"/>
</workbook>
</file>

<file path=xl/calcChain.xml><?xml version="1.0" encoding="utf-8"?>
<calcChain xmlns="http://schemas.openxmlformats.org/spreadsheetml/2006/main">
  <c r="L98" i="80" l="1"/>
  <c r="L108" i="80"/>
  <c r="L109" i="80"/>
  <c r="L99" i="80"/>
  <c r="L57" i="80"/>
  <c r="L45" i="80"/>
  <c r="L34" i="80"/>
  <c r="M10" i="80"/>
  <c r="M11" i="80"/>
  <c r="M111" i="80"/>
  <c r="M109" i="80" s="1"/>
  <c r="M108" i="80" s="1"/>
  <c r="M100" i="80"/>
  <c r="M99" i="80"/>
  <c r="M98" i="80" s="1"/>
  <c r="M91" i="80"/>
  <c r="M90" i="80"/>
  <c r="M89" i="80" s="1"/>
  <c r="M81" i="80"/>
  <c r="M80" i="80" s="1"/>
  <c r="M79" i="80" s="1"/>
  <c r="M71" i="80"/>
  <c r="M70" i="80"/>
  <c r="M69" i="80" s="1"/>
  <c r="M57" i="80"/>
  <c r="M61" i="80"/>
  <c r="M64" i="80"/>
  <c r="M62" i="80"/>
  <c r="M46" i="80"/>
  <c r="M45" i="80" s="1"/>
  <c r="M38" i="80"/>
  <c r="M34" i="80"/>
  <c r="M39" i="80"/>
  <c r="M30" i="80"/>
  <c r="M19" i="80"/>
  <c r="M25" i="80"/>
  <c r="M22" i="80"/>
  <c r="L19" i="80"/>
  <c r="L11" i="80" s="1"/>
  <c r="L10" i="80" s="1"/>
  <c r="M52" i="80"/>
  <c r="M53" i="80"/>
  <c r="M54" i="80"/>
  <c r="M55" i="80"/>
  <c r="M56" i="80"/>
  <c r="M51" i="80"/>
  <c r="M50" i="80"/>
  <c r="L49" i="80"/>
  <c r="N54" i="80"/>
  <c r="M21" i="80"/>
  <c r="N22" i="80"/>
  <c r="N117" i="80"/>
  <c r="L111" i="80"/>
  <c r="O105" i="80"/>
  <c r="L100" i="80"/>
  <c r="M103" i="80"/>
  <c r="L61" i="80"/>
  <c r="N57" i="80" l="1"/>
  <c r="P26" i="80"/>
  <c r="P25" i="80"/>
  <c r="P27" i="80" s="1"/>
  <c r="O27" i="80" s="1"/>
  <c r="N27" i="80" s="1"/>
  <c r="Q38" i="80"/>
  <c r="Q37" i="80"/>
  <c r="P103" i="80"/>
  <c r="P104" i="80"/>
  <c r="O118" i="80"/>
  <c r="P114" i="80"/>
  <c r="P113" i="80"/>
  <c r="N21" i="80"/>
  <c r="N24" i="80"/>
  <c r="N50" i="80"/>
  <c r="N63" i="80"/>
  <c r="N62" i="80"/>
  <c r="M40" i="80"/>
  <c r="L38" i="80"/>
  <c r="M113" i="80"/>
  <c r="M112" i="80"/>
  <c r="M102" i="80"/>
  <c r="M101" i="80"/>
  <c r="M23" i="80"/>
  <c r="M24" i="80"/>
  <c r="L21" i="80"/>
  <c r="N38" i="80" l="1"/>
  <c r="Q39" i="80"/>
  <c r="P105" i="80"/>
  <c r="P115" i="80"/>
  <c r="P116" i="80" s="1"/>
  <c r="M49" i="80"/>
  <c r="R58" i="80"/>
  <c r="R57" i="80"/>
  <c r="P106" i="80" l="1"/>
  <c r="N105" i="80"/>
  <c r="O59" i="80"/>
  <c r="O49" i="80"/>
  <c r="O51" i="80" s="1"/>
  <c r="R59" i="80"/>
  <c r="K100" i="80"/>
  <c r="K99" i="80" s="1"/>
  <c r="K98" i="80" s="1"/>
  <c r="K91" i="80"/>
  <c r="K90" i="80" s="1"/>
  <c r="K89" i="80" s="1"/>
  <c r="K81" i="80"/>
  <c r="K80" i="80" s="1"/>
  <c r="K79" i="80" s="1"/>
  <c r="K70" i="80"/>
  <c r="K69" i="80" s="1"/>
  <c r="K61" i="80"/>
  <c r="K57" i="80" s="1"/>
  <c r="K46" i="80"/>
  <c r="K49" i="80"/>
  <c r="N49" i="80" s="1"/>
  <c r="K42" i="80"/>
  <c r="K34" i="80"/>
  <c r="K38" i="80"/>
  <c r="K30" i="80"/>
  <c r="K21" i="80"/>
  <c r="K19" i="80" s="1"/>
  <c r="K111" i="80"/>
  <c r="K109" i="80" s="1"/>
  <c r="K108" i="80" s="1"/>
  <c r="K71" i="80"/>
  <c r="N71" i="80" s="1"/>
  <c r="J111" i="80"/>
  <c r="H111" i="80"/>
  <c r="H109" i="80"/>
  <c r="H108" i="80"/>
  <c r="J100" i="80"/>
  <c r="H100" i="80"/>
  <c r="H99" i="80"/>
  <c r="H98" i="80"/>
  <c r="N91" i="80"/>
  <c r="J91" i="80"/>
  <c r="H91" i="80"/>
  <c r="H90" i="80"/>
  <c r="H89" i="80"/>
  <c r="J81" i="80"/>
  <c r="H81" i="80"/>
  <c r="J80" i="80"/>
  <c r="H80" i="80"/>
  <c r="J79" i="80"/>
  <c r="H79" i="80"/>
  <c r="J71" i="80"/>
  <c r="H71" i="80"/>
  <c r="H70" i="80"/>
  <c r="J69" i="80"/>
  <c r="H69" i="80"/>
  <c r="H61" i="80"/>
  <c r="J59" i="80"/>
  <c r="H59" i="80"/>
  <c r="J58" i="80"/>
  <c r="H58" i="80"/>
  <c r="J49" i="80"/>
  <c r="H49" i="80"/>
  <c r="N46" i="80"/>
  <c r="J46" i="80"/>
  <c r="H46" i="80"/>
  <c r="H45" i="80"/>
  <c r="H38" i="80"/>
  <c r="H37" i="80"/>
  <c r="H36" i="80"/>
  <c r="H34" i="80"/>
  <c r="H33" i="80"/>
  <c r="H30" i="80"/>
  <c r="J21" i="80"/>
  <c r="H21" i="80"/>
  <c r="N20" i="80"/>
  <c r="O20" i="80" s="1"/>
  <c r="J20" i="80"/>
  <c r="H20" i="80"/>
  <c r="J19" i="80"/>
  <c r="H19" i="80"/>
  <c r="H12" i="80"/>
  <c r="N10" i="80"/>
  <c r="K45" i="80" l="1"/>
  <c r="K11" i="80"/>
  <c r="K10" i="80" s="1"/>
  <c r="R7" i="80" s="1"/>
  <c r="N69" i="79"/>
  <c r="N58" i="79"/>
  <c r="N46" i="79"/>
  <c r="N39" i="79"/>
  <c r="N20" i="79"/>
  <c r="O10" i="80" l="1"/>
  <c r="O13" i="80" s="1"/>
  <c r="O8" i="80"/>
  <c r="N45" i="79"/>
  <c r="M45" i="79"/>
  <c r="M44" i="79" s="1"/>
  <c r="O46" i="79"/>
  <c r="O20" i="79"/>
  <c r="M19" i="79"/>
  <c r="J80" i="79" l="1"/>
  <c r="J73" i="79"/>
  <c r="J69" i="79"/>
  <c r="J63" i="79"/>
  <c r="J62" i="79"/>
  <c r="J61" i="79"/>
  <c r="J56" i="79"/>
  <c r="J58" i="79"/>
  <c r="J49" i="79"/>
  <c r="J48" i="79"/>
  <c r="J46" i="79"/>
  <c r="J45" i="79"/>
  <c r="J21" i="79"/>
  <c r="J20" i="79"/>
  <c r="J19" i="79"/>
  <c r="H80" i="79"/>
  <c r="H78" i="79"/>
  <c r="H77" i="79"/>
  <c r="H73" i="79"/>
  <c r="H72" i="79"/>
  <c r="H71" i="79"/>
  <c r="H69" i="79"/>
  <c r="H68" i="79"/>
  <c r="H67" i="79"/>
  <c r="H63" i="79"/>
  <c r="H62" i="79"/>
  <c r="H61" i="79"/>
  <c r="H58" i="79"/>
  <c r="H57" i="79"/>
  <c r="H56" i="79"/>
  <c r="H51" i="79"/>
  <c r="H49" i="79"/>
  <c r="H48" i="79"/>
  <c r="H44" i="79"/>
  <c r="H46" i="79"/>
  <c r="H45" i="79"/>
  <c r="H39" i="79"/>
  <c r="H38" i="79"/>
  <c r="H35" i="79"/>
  <c r="H37" i="79"/>
  <c r="H31" i="79"/>
  <c r="H34" i="79"/>
  <c r="H21" i="79"/>
  <c r="H20" i="79"/>
  <c r="H19" i="79"/>
  <c r="H12" i="79"/>
  <c r="M78" i="79"/>
  <c r="M77" i="79" s="1"/>
  <c r="M72" i="79"/>
  <c r="M71" i="79" s="1"/>
  <c r="M68" i="79"/>
  <c r="M67" i="79" s="1"/>
  <c r="M62" i="79"/>
  <c r="M61" i="79" s="1"/>
  <c r="M59" i="79"/>
  <c r="M57" i="79"/>
  <c r="M56" i="79" s="1"/>
  <c r="M47" i="79"/>
  <c r="M41" i="79"/>
  <c r="M35" i="79"/>
  <c r="M31" i="79"/>
  <c r="M28" i="79"/>
  <c r="M12" i="79"/>
  <c r="M11" i="79" l="1"/>
  <c r="M10" i="79" s="1"/>
  <c r="K78" i="79" l="1"/>
  <c r="K77" i="79" s="1"/>
  <c r="K72" i="79"/>
  <c r="K71" i="79" s="1"/>
  <c r="K68" i="79"/>
  <c r="K67" i="79" s="1"/>
  <c r="K62" i="79"/>
  <c r="K61" i="79" s="1"/>
  <c r="K59" i="79"/>
  <c r="K57" i="79"/>
  <c r="K47" i="79"/>
  <c r="K44" i="79"/>
  <c r="K41" i="79"/>
  <c r="K35" i="79"/>
  <c r="K31" i="79"/>
  <c r="K28" i="79"/>
  <c r="K19" i="79"/>
  <c r="K12" i="79"/>
  <c r="N10" i="79"/>
  <c r="K56" i="79" l="1"/>
  <c r="K11" i="79"/>
  <c r="K10" i="79" s="1"/>
  <c r="O8" i="79" s="1"/>
  <c r="K62" i="73"/>
  <c r="K63" i="73"/>
  <c r="K56" i="73"/>
  <c r="K51" i="73"/>
  <c r="K42" i="73"/>
  <c r="K39" i="73"/>
  <c r="K30" i="73"/>
  <c r="K26" i="73"/>
  <c r="K11" i="73"/>
  <c r="K73" i="73"/>
  <c r="K72" i="73" s="1"/>
  <c r="K67" i="73"/>
  <c r="K66" i="73" s="1"/>
  <c r="K57" i="73"/>
  <c r="K12" i="73"/>
  <c r="K40" i="78"/>
  <c r="K20" i="78"/>
  <c r="M45" i="78"/>
  <c r="K74" i="78"/>
  <c r="K73" i="78"/>
  <c r="K68" i="78"/>
  <c r="K67" i="78" s="1"/>
  <c r="K64" i="78"/>
  <c r="K63" i="78" s="1"/>
  <c r="K58" i="78"/>
  <c r="K57" i="78" s="1"/>
  <c r="K55" i="78"/>
  <c r="K53" i="78"/>
  <c r="K43" i="78"/>
  <c r="K37" i="78"/>
  <c r="K31" i="78"/>
  <c r="K27" i="78"/>
  <c r="K24" i="78"/>
  <c r="K13" i="78"/>
  <c r="O10" i="79" l="1"/>
  <c r="O13" i="79"/>
  <c r="R7" i="79"/>
  <c r="K10" i="73"/>
  <c r="K12" i="78"/>
  <c r="K11" i="78" s="1"/>
  <c r="K52" i="78"/>
  <c r="M35" i="78"/>
  <c r="M58" i="77" l="1"/>
  <c r="M64" i="77"/>
  <c r="M58" i="76"/>
  <c r="M64" i="75"/>
  <c r="M74" i="77"/>
  <c r="M65" i="77"/>
  <c r="K54" i="77"/>
  <c r="K73" i="77"/>
  <c r="K72" i="77" s="1"/>
  <c r="M72" i="77" s="1"/>
  <c r="K67" i="77"/>
  <c r="K66" i="77" s="1"/>
  <c r="M66" i="77" s="1"/>
  <c r="K63" i="77"/>
  <c r="K62" i="77" s="1"/>
  <c r="M62" i="77" s="1"/>
  <c r="K57" i="77"/>
  <c r="K56" i="77" s="1"/>
  <c r="M56" i="77" s="1"/>
  <c r="M53" i="77"/>
  <c r="K52" i="77"/>
  <c r="K42" i="77"/>
  <c r="K39" i="77"/>
  <c r="K36" i="77"/>
  <c r="K30" i="77"/>
  <c r="K26" i="77"/>
  <c r="K23" i="77"/>
  <c r="K19" i="77"/>
  <c r="K12" i="77"/>
  <c r="K73" i="74"/>
  <c r="K72" i="74" s="1"/>
  <c r="M72" i="74" s="1"/>
  <c r="M64" i="76"/>
  <c r="K23" i="76"/>
  <c r="K73" i="76"/>
  <c r="K72" i="76" s="1"/>
  <c r="M72" i="76" s="1"/>
  <c r="K67" i="76"/>
  <c r="K66" i="76" s="1"/>
  <c r="M66" i="76" s="1"/>
  <c r="K63" i="76"/>
  <c r="K62" i="76" s="1"/>
  <c r="M62" i="76" s="1"/>
  <c r="K57" i="76"/>
  <c r="K56" i="76" s="1"/>
  <c r="M56" i="76" s="1"/>
  <c r="K54" i="76"/>
  <c r="M53" i="76"/>
  <c r="K52" i="76"/>
  <c r="K42" i="76"/>
  <c r="K39" i="76"/>
  <c r="K36" i="76"/>
  <c r="K30" i="76"/>
  <c r="K26" i="76"/>
  <c r="K19" i="76"/>
  <c r="K12" i="76"/>
  <c r="K73" i="75"/>
  <c r="K72" i="75" s="1"/>
  <c r="M72" i="75" s="1"/>
  <c r="M53" i="75"/>
  <c r="M20" i="74"/>
  <c r="K67" i="75"/>
  <c r="K66" i="75" s="1"/>
  <c r="M66" i="75" s="1"/>
  <c r="K63" i="75"/>
  <c r="K62" i="75" s="1"/>
  <c r="M62" i="75" s="1"/>
  <c r="K57" i="75"/>
  <c r="K56" i="75" s="1"/>
  <c r="M56" i="75" s="1"/>
  <c r="K54" i="75"/>
  <c r="K52" i="75"/>
  <c r="K42" i="75"/>
  <c r="K39" i="75"/>
  <c r="K36" i="75"/>
  <c r="K30" i="75"/>
  <c r="K26" i="75"/>
  <c r="K23" i="75"/>
  <c r="K19" i="75"/>
  <c r="K12" i="75"/>
  <c r="K67" i="74"/>
  <c r="K66" i="74" s="1"/>
  <c r="M66" i="74" s="1"/>
  <c r="K63" i="74"/>
  <c r="K62" i="74" s="1"/>
  <c r="M62" i="74" s="1"/>
  <c r="K57" i="74"/>
  <c r="K56" i="74" s="1"/>
  <c r="M56" i="74" s="1"/>
  <c r="K54" i="74"/>
  <c r="K52" i="74"/>
  <c r="K51" i="74" s="1"/>
  <c r="K42" i="74"/>
  <c r="K39" i="74"/>
  <c r="K36" i="74"/>
  <c r="K30" i="74"/>
  <c r="K26" i="74"/>
  <c r="K23" i="74"/>
  <c r="K19" i="74"/>
  <c r="K12" i="74"/>
  <c r="K51" i="76" l="1"/>
  <c r="M51" i="76" s="1"/>
  <c r="K51" i="77"/>
  <c r="M51" i="77" s="1"/>
  <c r="M54" i="77" s="1"/>
  <c r="K11" i="77"/>
  <c r="K10" i="77" s="1"/>
  <c r="M10" i="77" s="1"/>
  <c r="M20" i="77" s="1"/>
  <c r="K11" i="76"/>
  <c r="M11" i="76" s="1"/>
  <c r="K51" i="75"/>
  <c r="M51" i="75" s="1"/>
  <c r="K11" i="75"/>
  <c r="M11" i="75" s="1"/>
  <c r="K11" i="74"/>
  <c r="K36" i="73"/>
  <c r="K23" i="73"/>
  <c r="K19" i="73"/>
  <c r="K54" i="73"/>
  <c r="K52" i="73"/>
  <c r="L10" i="73"/>
  <c r="M11" i="77" l="1"/>
  <c r="K10" i="76"/>
  <c r="M10" i="76" s="1"/>
  <c r="M20" i="76" s="1"/>
  <c r="K10" i="75"/>
  <c r="M10" i="75" s="1"/>
  <c r="M20" i="75" s="1"/>
  <c r="K10" i="74"/>
  <c r="M10" i="74" s="1"/>
  <c r="M11" i="74"/>
  <c r="M10" i="73"/>
  <c r="M13" i="73" s="1"/>
  <c r="K73" i="72" l="1"/>
  <c r="K66" i="72"/>
  <c r="K55" i="72"/>
  <c r="K46" i="72"/>
  <c r="K39" i="72"/>
  <c r="K32" i="72"/>
  <c r="K20" i="72"/>
  <c r="K17" i="72"/>
  <c r="K11" i="72"/>
  <c r="K10" i="72" l="1"/>
  <c r="O41" i="71"/>
  <c r="O40" i="71"/>
  <c r="O39" i="71"/>
  <c r="M38" i="71"/>
  <c r="K38" i="71"/>
  <c r="O36" i="71"/>
  <c r="O35" i="71"/>
  <c r="M34" i="71"/>
  <c r="K34" i="71"/>
  <c r="O32" i="71"/>
  <c r="M31" i="71"/>
  <c r="K31" i="71"/>
  <c r="O29" i="71"/>
  <c r="O28" i="71"/>
  <c r="K27" i="71"/>
  <c r="O26" i="71"/>
  <c r="M25" i="71"/>
  <c r="K25" i="71"/>
  <c r="O24" i="71"/>
  <c r="O23" i="71"/>
  <c r="O22" i="71"/>
  <c r="O21" i="71"/>
  <c r="O20" i="71"/>
  <c r="M19" i="71"/>
  <c r="K19" i="71"/>
  <c r="O18" i="71"/>
  <c r="M17" i="71"/>
  <c r="K17" i="71"/>
  <c r="O15" i="71"/>
  <c r="O14" i="71"/>
  <c r="O13" i="71"/>
  <c r="O12" i="71"/>
  <c r="M11" i="71"/>
  <c r="K11" i="71"/>
  <c r="M45" i="70"/>
  <c r="K10" i="71" l="1"/>
  <c r="O11" i="71"/>
  <c r="O17" i="71"/>
  <c r="O34" i="71"/>
  <c r="O38" i="71"/>
  <c r="O19" i="71"/>
  <c r="O31" i="71"/>
  <c r="O25" i="71"/>
  <c r="M27" i="71"/>
  <c r="M10" i="71" s="1"/>
  <c r="O45" i="70"/>
  <c r="O29" i="70"/>
  <c r="O25" i="70"/>
  <c r="O73" i="70"/>
  <c r="O72" i="70"/>
  <c r="O74" i="70"/>
  <c r="O68" i="70"/>
  <c r="O61" i="70"/>
  <c r="O50" i="70"/>
  <c r="O46" i="70"/>
  <c r="O44" i="70"/>
  <c r="O40" i="70"/>
  <c r="O27" i="70"/>
  <c r="O26" i="70"/>
  <c r="O22" i="70"/>
  <c r="O18" i="70"/>
  <c r="O15" i="70"/>
  <c r="O14" i="70"/>
  <c r="O13" i="70"/>
  <c r="O12" i="70"/>
  <c r="M70" i="70"/>
  <c r="M59" i="70"/>
  <c r="M42" i="70"/>
  <c r="M35" i="70"/>
  <c r="M20" i="70"/>
  <c r="M81" i="70"/>
  <c r="M49" i="70"/>
  <c r="M17" i="70"/>
  <c r="M11" i="70"/>
  <c r="K81" i="70"/>
  <c r="K70" i="70"/>
  <c r="K59" i="70"/>
  <c r="K49" i="70"/>
  <c r="K42" i="70"/>
  <c r="K35" i="70"/>
  <c r="K20" i="70"/>
  <c r="K17" i="70"/>
  <c r="O17" i="70" s="1"/>
  <c r="K11" i="70"/>
  <c r="K66" i="69"/>
  <c r="K39" i="69"/>
  <c r="K20" i="69"/>
  <c r="K11" i="69"/>
  <c r="K73" i="69"/>
  <c r="K55" i="69"/>
  <c r="K46" i="69"/>
  <c r="K32" i="69"/>
  <c r="K17" i="69"/>
  <c r="O59" i="70" l="1"/>
  <c r="O49" i="70"/>
  <c r="O81" i="70"/>
  <c r="M10" i="70"/>
  <c r="O35" i="70"/>
  <c r="O27" i="71"/>
  <c r="O11" i="70"/>
  <c r="O20" i="70"/>
  <c r="O42" i="70"/>
  <c r="O70" i="70"/>
  <c r="K10" i="70"/>
  <c r="Q11" i="70" s="1"/>
  <c r="K10" i="69"/>
  <c r="O10" i="71" l="1"/>
  <c r="O10" i="70"/>
  <c r="Q12" i="70" l="1"/>
  <c r="Q15" i="70" s="1"/>
</calcChain>
</file>

<file path=xl/sharedStrings.xml><?xml version="1.0" encoding="utf-8"?>
<sst xmlns="http://schemas.openxmlformats.org/spreadsheetml/2006/main" count="1907" uniqueCount="364">
  <si>
    <t>KODE</t>
  </si>
  <si>
    <t>Urusan/Bidang Urusan Pemerintahan Daerah dan Program/ Kegiatan</t>
  </si>
  <si>
    <t>Lokasi</t>
  </si>
  <si>
    <t>Target Capaian Kinerja</t>
  </si>
  <si>
    <t>Kebutuhan Dana/ Pagu Indikatif</t>
  </si>
  <si>
    <t xml:space="preserve">KABUPATEN KEPULAUAN SELAYAR </t>
  </si>
  <si>
    <t>26. KECAMATAN BONTOMANAI</t>
  </si>
  <si>
    <t>Program Pelayanan Administrasi Perkantoran</t>
  </si>
  <si>
    <t>Program Peningkatan Sarana dan Prasarana Aparatur</t>
  </si>
  <si>
    <t>12 Bulan</t>
  </si>
  <si>
    <t>Program Peningkatan Kapasitas Sumber Daya Aparatur</t>
  </si>
  <si>
    <t>-</t>
  </si>
  <si>
    <t>Program Peningkatan Koordinasi, Fasilitasi dan Penyelenggaraan Layanan Bidang Pemerintahan</t>
  </si>
  <si>
    <t>Program Peningkatan Koordinasi, Fasilitasi dan Penyelenggaraan Layanan Bidang Ekonomi dan Pembangunan</t>
  </si>
  <si>
    <t>Program Peningkatan Koordinasi, Fasilitasi dan Penyelenggaraan Layanan Bidang Kesejahteraan Sosial</t>
  </si>
  <si>
    <t>1 Tahun</t>
  </si>
  <si>
    <t>Tersedianya peralatan gedung kantor</t>
  </si>
  <si>
    <t>Kec. Bontomanai</t>
  </si>
  <si>
    <t>1 dok</t>
  </si>
  <si>
    <t>Cakupan pelayanan administrasi perkantoran yang terlayani</t>
  </si>
  <si>
    <t>Kegiatan penyediaan jasa komunikasi, sumber daya air dan listrik</t>
  </si>
  <si>
    <t xml:space="preserve">Terpenuhinya jasa komunikasi, sumber daya air dan listrik </t>
  </si>
  <si>
    <t>Kegiatan penyediaan bahan bacaan dan peraturan perundang-undangan</t>
  </si>
  <si>
    <t>Terpenuhinya kebutuhan bahan-bahan bacaan (surat kabar/majalah)</t>
  </si>
  <si>
    <t>2 Agen</t>
  </si>
  <si>
    <t>Kegiatan rapat-rapat koordinasi dan konsultasi dalam dan luar daerah</t>
  </si>
  <si>
    <t xml:space="preserve">Terlaksananya perjalanan dinas dalam dan luar daerah </t>
  </si>
  <si>
    <t>Kegiatan pelaksanaan penunjang administrasi perkantoran</t>
  </si>
  <si>
    <t>Peningkatan kepuasan masyarakat dalam memperoleh pelayanan publik</t>
  </si>
  <si>
    <t>Meningkatnya kualitas SDM Aparatur</t>
  </si>
  <si>
    <t xml:space="preserve">Pendidikan dan pelatihan formal </t>
  </si>
  <si>
    <t>Meningkatnya pengetahuan pegawai Camat Bontomanai</t>
  </si>
  <si>
    <t>Persentase kualitas dan ketersediaan sarana dan prasarana aparatur</t>
  </si>
  <si>
    <t>Kegiatan pengadaan perlengkapan gedung kantor</t>
  </si>
  <si>
    <t>Terpenuhinya perlengkapan gedung kantor</t>
  </si>
  <si>
    <t>Kegiatan pengadaan peralatan gedung kantor</t>
  </si>
  <si>
    <t>Kegiatan pengadaan mobilier</t>
  </si>
  <si>
    <t>Tersedianya mobilier kantor</t>
  </si>
  <si>
    <t>Kegiatan pemeliharaan rutin/berkala rumah jabatan</t>
  </si>
  <si>
    <t>Meningkatnya usia pakai rumah jabatan camat</t>
  </si>
  <si>
    <t>Kegiatan pemeliharaan rutin/berkala gedung kantor</t>
  </si>
  <si>
    <t>Bertambahnya usia pakai gedung kantor</t>
  </si>
  <si>
    <t>Kegiatan pemeliharaan rutin/berkala mobil jabatan</t>
  </si>
  <si>
    <t>Bertambahnya usia pakai mobil jabatan</t>
  </si>
  <si>
    <t>Kegiatan pemeliharaan rutin/berkala kendaraan dinas/operasional</t>
  </si>
  <si>
    <t xml:space="preserve">Bertambahnya usia pakai kendaraan dinas operasional </t>
  </si>
  <si>
    <t>Kegiatan pemeliharaan rutin/berkala perlengkapan gedung kantor</t>
  </si>
  <si>
    <t>Meningkatnya usia pakai perlengkapan gedung kantor</t>
  </si>
  <si>
    <t>Kegiatan pemeliharaan rutin/berkala peralatan gedung kantor</t>
  </si>
  <si>
    <t>Meningkatnya usia pakai peralatan gedung kantor</t>
  </si>
  <si>
    <t>Kegiatan Rehab. Sedang/berat Rumah jabatan camat</t>
  </si>
  <si>
    <t>Program peningkatan pengembangan sistem pelaporan capaian kinerja dan keuangan</t>
  </si>
  <si>
    <t xml:space="preserve">Persentase kelengkapan informasi yang disajikan </t>
  </si>
  <si>
    <t>Kegiatan penyusunan pelaporan keuangan akhir tahun</t>
  </si>
  <si>
    <t xml:space="preserve">Tersusunnya laporan keuangan sesuai juknis </t>
  </si>
  <si>
    <t>Kegiatan penyusunan LAKIP</t>
  </si>
  <si>
    <t xml:space="preserve">Tersusunnya LAKIP sesuai juknis </t>
  </si>
  <si>
    <t>Kegiatan pengelolaan barang dan asset daerah</t>
  </si>
  <si>
    <t>Tersusunnya laporan data ASSET</t>
  </si>
  <si>
    <t>Koordinasi pelaporan, rekonsiliasi data dan penatausahaan OPD</t>
  </si>
  <si>
    <t>Tersusunnya 17 dokumen</t>
  </si>
  <si>
    <t>Cakupan koordinasi, fasilitasi penyelenggaraan layanan bidang pemerintahan</t>
  </si>
  <si>
    <t xml:space="preserve">Kegiatan pelaksanaan lomba desa </t>
  </si>
  <si>
    <t>Terpilihnya perwakilan desa yang mengikuti lomba desa Tk. Kabupaten</t>
  </si>
  <si>
    <t xml:space="preserve">Tersusunnya APBDesa </t>
  </si>
  <si>
    <t>Kegiatan koordinasi pengawasan penyelenggaraan administrasi kependudukan dan catatan sipil serta penyusunan laporan informasi kependudukan dan catatan sipil</t>
  </si>
  <si>
    <t xml:space="preserve">Terpenuhinya layanan administrasi kependudukan dan catatan sipil serta tersusunnya laporan informasi kependudukan dan catatan sipil </t>
  </si>
  <si>
    <t xml:space="preserve">Kegiatan koordinasi dan fasilitasi program unggulan Bupati terpilih </t>
  </si>
  <si>
    <t xml:space="preserve">Terkoordinirnya program prioritas Bupati terpilih </t>
  </si>
  <si>
    <t xml:space="preserve">Cakupan koordinasi, fasilitasi dan penyelenggaraan layanan bidang ekonomi dan pembangunan </t>
  </si>
  <si>
    <t>Kegiatan musrenbang kecamatan</t>
  </si>
  <si>
    <t xml:space="preserve">Tersedianya dokumen hasil musrenbang kec. Bontomanai </t>
  </si>
  <si>
    <t>Koordinasi pelaksanaan lembaga perekonomian (UKM, BUMDES dan Koperasi)</t>
  </si>
  <si>
    <t>Tersedianya laporan hasil pembinaan lembaga perekonomian (UKM, BUMDES dan Koperasi)</t>
  </si>
  <si>
    <t>Monev penyelenggaraan pembangunan</t>
  </si>
  <si>
    <t>Tersedianya laporan monitoring realisasi pembangunan yang ada di desa dalam wilayah Kec. Bontomanai</t>
  </si>
  <si>
    <t xml:space="preserve">Cakupan koordinasi, fasilitasi dan penyelenggaraan layanan bidang kesejahteraan sosial </t>
  </si>
  <si>
    <t>Kegiatan koordinasi penanganan kasus gizi buruk, penyakit menular dan pencemaran lingkungan</t>
  </si>
  <si>
    <t>Tersedianya data yang akurat kasus gizi buruk, penyakit menular dan pencemaran lingkungan dalam wilayah kec. Bontomanai</t>
  </si>
  <si>
    <t>Kegiatan penunjang operasional TP PKK Kecamatan</t>
  </si>
  <si>
    <t>Terwujudnya peran serta dan partisipasi perempuan pada seluruh dimensi pembangunan</t>
  </si>
  <si>
    <t xml:space="preserve">Kegiatan kecamatan sehat </t>
  </si>
  <si>
    <t xml:space="preserve">Meningkatnya masyarakat ber PHBS </t>
  </si>
  <si>
    <t>Kegiatan koordinasi pembinaan kepemudaan dan olahraga</t>
  </si>
  <si>
    <t xml:space="preserve">Tersedianya wadah bagi generasi muda untuk menyalurkan bakatnya </t>
  </si>
  <si>
    <t>Kegiatan pelaksanaan safari ramadhan</t>
  </si>
  <si>
    <t>Meningkatnya syiar islam di kec. Bontomanai</t>
  </si>
  <si>
    <t>Kegiatan peringatan hari-hari besar islam tingkat kecamatan</t>
  </si>
  <si>
    <t xml:space="preserve">Meningkatnya kepedulian masyarakat terhadap pelaksanaan hari besar islam </t>
  </si>
  <si>
    <t>Pembinaaan Keluarga Berencana</t>
  </si>
  <si>
    <t>Meningkatnya jumlah akseptor KB</t>
  </si>
  <si>
    <t>Pelaksanan STQ/MTQ Tk.Kec</t>
  </si>
  <si>
    <t>Terpilihnya Kontingen yang ikut serta dalam pelaksanaan STQ/MTQ Tk.Kabupaten</t>
  </si>
  <si>
    <t xml:space="preserve">Kegiatan koordinasi, monitoring dan evaluasi penyelenggaraan program  kesejahteraan sosial </t>
  </si>
  <si>
    <t xml:space="preserve">Meningkatnya layanan bidang kesejahteraan sosial </t>
  </si>
  <si>
    <t>Program Peningkatan Koordinasi Fasilitasi dan Penyelenggaraan Layanan Bidang Ketentraman dan Ketertiban Umum</t>
  </si>
  <si>
    <t xml:space="preserve">Cakupan koordinasi, fasilitasi dan penyelenggaraan layanan bidang ketentraman dan ketertiban umum </t>
  </si>
  <si>
    <t>Kegiatan peringatan hari-hari besar nasional</t>
  </si>
  <si>
    <t>Meningkatnya rasa nasionalisme dan semangat kebangsaan warga yang beradab dab berbudaya</t>
  </si>
  <si>
    <t>Kegiatan peringatan HUT Proklamasi RI tingkat kecamatan</t>
  </si>
  <si>
    <t>Meningkatnya rasa nasionalisme dan semangat kebangsaan warga yang beradab dan berbudaya</t>
  </si>
  <si>
    <t xml:space="preserve">Kegiatan pelaksanaan hari jadi selayar </t>
  </si>
  <si>
    <t xml:space="preserve">Masyarakat mengetahui sejarah lahir daerahnya </t>
  </si>
  <si>
    <t>Kegiatan koordinasi penegakan PERDA dan pelaksanaan ketertiban umum dan ketentraman masyarakat</t>
  </si>
  <si>
    <t xml:space="preserve">Masyarakat menjadi masyarakat yang sadar hukum </t>
  </si>
  <si>
    <t>Program Peningkatan Koordinasi Fasilitasi dan Penyelenggaraan Layanan Bidang Pemberdayaan Masyarakat</t>
  </si>
  <si>
    <t>Cakupan koordinasi, fasilitasi dan penyelenggaraan layanan bidang pemberdayaan masyarakat</t>
  </si>
  <si>
    <t>Kegiatan koordinasi dan fasilitasi bidang pemberdayaan masyarakat</t>
  </si>
  <si>
    <t>Masyarakat menjadi masyarakat yang mandiri dan kreatif</t>
  </si>
  <si>
    <t>Benteng,</t>
  </si>
  <si>
    <t>CAMAT BONTOMANAI,</t>
  </si>
  <si>
    <t>PANGKAT : PENGATUR TK. I</t>
  </si>
  <si>
    <t>NIP : 197908181997111002</t>
  </si>
  <si>
    <r>
      <t>ZU</t>
    </r>
    <r>
      <rPr>
        <b/>
        <u/>
        <sz val="11"/>
        <color theme="1"/>
        <rFont val="Franklin Gothic Book"/>
        <family val="2"/>
      </rPr>
      <t>LFIKRI S.STP</t>
    </r>
  </si>
  <si>
    <t>PROGRAM DAN KEGIATAN KANTOR KECAMATAN BONTOMANAI</t>
  </si>
  <si>
    <t>1 paket</t>
  </si>
  <si>
    <t>Kegiatan asistensi penyusunan APBDesa pokok</t>
  </si>
  <si>
    <t>Kegiatan asistensi penyusunan APBDesa perubahan</t>
  </si>
  <si>
    <t>Indikator Kinerja Program dan Kegiatan</t>
  </si>
  <si>
    <t>TAHUN 2020</t>
  </si>
  <si>
    <t xml:space="preserve"> Tahun 2020</t>
  </si>
  <si>
    <t>8 orang</t>
  </si>
  <si>
    <t xml:space="preserve">Kegiatan penyusunan rencana kerja </t>
  </si>
  <si>
    <t xml:space="preserve">Tersusunnya renja </t>
  </si>
  <si>
    <t>Program Peningkatan dan Koordinasi Fasilitasi dan Penyelenggaraan Layanan Bidang Pemberdayaan Masyarakat Desa</t>
  </si>
  <si>
    <t>Cakupan koordinasi, fasilitasi dan penyelenggaraan layanan bidang pemberdayaan masyarakat desa</t>
  </si>
  <si>
    <t>Kegiatan koordinasi dan pembinaan koperasi desa</t>
  </si>
  <si>
    <t>cakupan koordinasi pembinaan koperasi desa</t>
  </si>
  <si>
    <t>kegiatan koordinasi dan pembinaan fasilitasi bidang pemberdayaan masyarakat</t>
  </si>
  <si>
    <t>cakupan koordinasi dan pembinaan fasilitasi bidang pemberdayaan masyarakat</t>
  </si>
  <si>
    <t>Sumber Dana</t>
  </si>
  <si>
    <t>Rencana Perubahan Tahun 2020</t>
  </si>
  <si>
    <t>Bertambah (Rp)</t>
  </si>
  <si>
    <t>Berkurang (Rp)</t>
  </si>
  <si>
    <t>Kebutuhan Dana/Pagu Indikatif</t>
  </si>
  <si>
    <t>PANGKAT : PEMBINA</t>
  </si>
  <si>
    <t>APBD</t>
  </si>
  <si>
    <t>MATRIKS USULAN PERUBAHAN RENCANA KERJA PROGRAM DAN KEGIATAN KANTOR KECAMATAN BONTOMANAI</t>
  </si>
  <si>
    <t>TAHUN 2021</t>
  </si>
  <si>
    <t xml:space="preserve"> Tahun 2021</t>
  </si>
  <si>
    <t>Program penunjang urusan pemerintah daerah kabupaten /kota</t>
  </si>
  <si>
    <t>persentase peningkatan laporan capaian kinerja dan keuangan</t>
  </si>
  <si>
    <t>persentase kelancaran administrasi,keuangan dan operasional perkantoran</t>
  </si>
  <si>
    <t>program penyelenggaraan pemerintahan dan pelayanan publik</t>
  </si>
  <si>
    <t>program pemberdayaan masyarakat desa dan kelurahan</t>
  </si>
  <si>
    <t>program koordinasi ketenteraman dan ketertiban umum</t>
  </si>
  <si>
    <t>program penyelenggaraan urusan pemerintahan umum</t>
  </si>
  <si>
    <t>program pembinaan dan pengawasan pemerintahan desa</t>
  </si>
  <si>
    <t>penyusunan dokumen perencanaan perangkat daerah ( Kecamatan Bontomanai)</t>
  </si>
  <si>
    <t>perencanaan,penganggaran dan evaluasi kinerja perangkat daerah</t>
  </si>
  <si>
    <t>administrasi keuangan perangkat daerah</t>
  </si>
  <si>
    <t>penyediaan gaji dan tunjangan ASN</t>
  </si>
  <si>
    <t>koordinasi dan penyusunan laporan keuangan bulanan/triwulan/semesteran Kantor Kecamatan Bontomanaii</t>
  </si>
  <si>
    <t>administrasi kepegawaian perangkat daerah</t>
  </si>
  <si>
    <t>pendidikan dan pelatihan pegawai berdasarkan tugas dan fungsi</t>
  </si>
  <si>
    <t>penyediaan peralatan dan perlengkapan kantor</t>
  </si>
  <si>
    <t>pemeliharaan/rehabilitasi gedung kantor dan bangunan lainnya</t>
  </si>
  <si>
    <t>peningkatan partisipasi masyarakat dalam forum musyawarah perencanaan pembangunan di desa</t>
  </si>
  <si>
    <t>penyelenggaraan urusan pemerintahan umum sesuai penugasan kepala daerah</t>
  </si>
  <si>
    <t>koordinasi dan penyusunan dokumen RKA-SKPD</t>
  </si>
  <si>
    <t>koordinasi dan penyusunan dokumen perubahan RKA-SKPD</t>
  </si>
  <si>
    <t>koordinasi dan penyusunan DPA-SKPD</t>
  </si>
  <si>
    <t>koordinasi dan penyusunan perubahan DPA-SKPD</t>
  </si>
  <si>
    <t>koordinasi dan penyusunan laporan capaian kinerja dan ikhtisar Realisasi kinerja SKPD</t>
  </si>
  <si>
    <t>koordinasi dan penyusunan laporan keuangan akhir tahun Kantor Kecamatan Bontomanaii</t>
  </si>
  <si>
    <t>administrasi barang milik daerah pada perangkat daerah</t>
  </si>
  <si>
    <t>persentase tersusunnya laporan aset BMD</t>
  </si>
  <si>
    <t>rekonsiliasi dan penyusunan laporan barang milik daerah pada kec Bontomanai</t>
  </si>
  <si>
    <t>pengadaan pakaian dinas beserta atribut kelengkapannya</t>
  </si>
  <si>
    <t>koordinasi dan pelaksanaan sistem informasi kepegawaian</t>
  </si>
  <si>
    <t>administrasi umum perangkat daerah</t>
  </si>
  <si>
    <t>penyediaan komponen instalasi listrik/penerangan bangunan kantor</t>
  </si>
  <si>
    <t>penyediaan bahan bacaan dan peraturan perundang-undangan</t>
  </si>
  <si>
    <t>penyelenggaraan rapat koordinasi dan konsultasi kec Bontomanai</t>
  </si>
  <si>
    <t>pengadaan barang milik daerah penunjang urusan pemerintah daerah</t>
  </si>
  <si>
    <t>pengadaan kendaraan dinas operasional atau lapangan</t>
  </si>
  <si>
    <t>pengadaan mebel</t>
  </si>
  <si>
    <t>penyediaan jasa penunjang urusan pemerintah daerah</t>
  </si>
  <si>
    <t>penyediaan jasa komunikasi,sumber daya air dan listrik</t>
  </si>
  <si>
    <t>penyediaan jasa pelayanan umum kantor</t>
  </si>
  <si>
    <t>pemeliharaan barang milik daerah penunjang urusan pemerintah daerah</t>
  </si>
  <si>
    <t>penyediaan jasa pemeliharaan dan pajak kendaraan perorangan dinas atau kendaraan dinas jabatan</t>
  </si>
  <si>
    <t>penyediaan jasa pemeliharaan, pajak dan perizinan kendaraan  dinas operasional atau lapangan</t>
  </si>
  <si>
    <t>pemeliharaan mebel</t>
  </si>
  <si>
    <t>pemeliharaan peralatan dan mesin lainnya</t>
  </si>
  <si>
    <t>pemeliharaan aset tetap lainnya</t>
  </si>
  <si>
    <t>pemeliharaan/rehabilitasi sarana dan prasarana gedung kantor atau bangunan lainnya</t>
  </si>
  <si>
    <t>koordinasi penyelenggaraan kegiatan pemerintahan di tingkat kecamatan</t>
  </si>
  <si>
    <t>peningkatan efektivitas kegiatan pemerintahan di tk kecamatan</t>
  </si>
  <si>
    <t>penyelenggaraan urusan pemerintahn yg tidak dilaksanakan oleh unit kerja perangkat daerah yg ada di kecamatan</t>
  </si>
  <si>
    <t>peningkatan efektifitas pelaksanaan pelayanan kepada masyarakat di wilayah kecamatan</t>
  </si>
  <si>
    <t>koordinasi kegiatan pemberdayaan desa</t>
  </si>
  <si>
    <t>sinkronisasi program kerja dan kegiatan pemberdayaan masyarakat yang dilakukan oleh pemerintah dan swasta di wilayah kerja kecamatan</t>
  </si>
  <si>
    <t>peningkatan efektifitas kegiatan pemberdayaan masyarakat di wilayah kecamatan</t>
  </si>
  <si>
    <t>koordinasi upaya penyelenggaraan ketenteramn dan ketertiban umum</t>
  </si>
  <si>
    <t>sinergitas dengan kepolisian negara republik indonesia,tentara nasional indonesia dan instansi vertikal di wilayah kecamatan</t>
  </si>
  <si>
    <t>harmonisasi hubungan dengan tokoh agama dan tokoh masyarakt</t>
  </si>
  <si>
    <t>pembinaan wawasan kebangsaan dan ketahanan nasional dalam rangka memantapkan pengamalan pancasila,pelaksanaan UUD 1945,pelestarian bhineka Tunggal Ika serta pemertahanan dan pemeliharaan keutuhan NKRI</t>
  </si>
  <si>
    <t>pembinaan kerukunan antar suku dan intra suku,umat beragama,ras dan golongan lainnya guna mewujudkan stabilitas keamanan lokal,regional dan nasional</t>
  </si>
  <si>
    <t>pelaksanaan tugas forum koordinasi pimpinan kecamatan</t>
  </si>
  <si>
    <t>fasilitasi,rekomendasi dan koordinasi pembinaan dan pengawasan pemerintahan desa</t>
  </si>
  <si>
    <t>fasilitasi administrasi tata pemerintahan desa</t>
  </si>
  <si>
    <t>fasilitasi pengelolaan keuangan desa dan pendayagunaan aset desa</t>
  </si>
  <si>
    <t>fasilitasi pelaksanaan tugas kepala desa dan perangkat desa</t>
  </si>
  <si>
    <t>fasilitasi singkronisasi perencanaan pembangunan daerah dengan pembangunan desa</t>
  </si>
  <si>
    <t>fasilitasi penyelenggaraan ketenteraman dan ketertiban umum</t>
  </si>
  <si>
    <t>fasilitasi penataan,pemanfaatan dan pendayagunaan ruang desa serta penetapan dan penegasan batas desa</t>
  </si>
  <si>
    <t>koordinasi pelaksanaan pembangunan kawasan perdesaan di wilayah kecamatan</t>
  </si>
  <si>
    <t xml:space="preserve"> Tahun 2022</t>
  </si>
  <si>
    <t>TAHUN 2022</t>
  </si>
  <si>
    <t>TAHUN 2023</t>
  </si>
  <si>
    <t xml:space="preserve"> Tahun 2023</t>
  </si>
  <si>
    <t>TAHUN 2024</t>
  </si>
  <si>
    <t xml:space="preserve"> Tahun 2024</t>
  </si>
  <si>
    <t>penyelenggaraan urusan pemerintahan yg tidak dilaksanakan oleh unit kerja perangkat daerah yg ada di kecamatan</t>
  </si>
  <si>
    <t>TAHUN 2025</t>
  </si>
  <si>
    <t xml:space="preserve"> Tahun 2025</t>
  </si>
  <si>
    <t>Perencanaan,Penganggaran dan Evaluasi Kinerja Perangkat Daerah</t>
  </si>
  <si>
    <t>URUSAN</t>
  </si>
  <si>
    <t>BIDANG URUSAN</t>
  </si>
  <si>
    <t>PROGRAM</t>
  </si>
  <si>
    <t>KEGIATAN</t>
  </si>
  <si>
    <t>SUB KEGIATAN</t>
  </si>
  <si>
    <t>01</t>
  </si>
  <si>
    <t>2.01</t>
  </si>
  <si>
    <t>2.02</t>
  </si>
  <si>
    <t>2.03</t>
  </si>
  <si>
    <t>2.05</t>
  </si>
  <si>
    <t>2.06</t>
  </si>
  <si>
    <t>02</t>
  </si>
  <si>
    <t>03</t>
  </si>
  <si>
    <t>04</t>
  </si>
  <si>
    <t>05</t>
  </si>
  <si>
    <t>06</t>
  </si>
  <si>
    <t>koordinasi dan penyusunan laporan keuangan akhir tahun SKPD</t>
  </si>
  <si>
    <t>07</t>
  </si>
  <si>
    <t>koordinasi dan penyusunan laporan keuangan bulanan/triwulan/semesteran SKPD</t>
  </si>
  <si>
    <t>7</t>
  </si>
  <si>
    <t>09</t>
  </si>
  <si>
    <t>2.07</t>
  </si>
  <si>
    <t>2.08</t>
  </si>
  <si>
    <t>2.09</t>
  </si>
  <si>
    <t>10</t>
  </si>
  <si>
    <t>08</t>
  </si>
  <si>
    <t>11</t>
  </si>
  <si>
    <t>15</t>
  </si>
  <si>
    <t>18</t>
  </si>
  <si>
    <t>Polebunging,        Juli 2021</t>
  </si>
  <si>
    <t>ZULFIKRI S.STP</t>
  </si>
  <si>
    <t>Administrasi Keuangan Perangkat Daerah</t>
  </si>
  <si>
    <t>Administrasi Barang Milik Daerah pada Perangkat Daerah</t>
  </si>
  <si>
    <t>Administrasi Kepegawaian Perangkat Daerah</t>
  </si>
  <si>
    <t>Administrasi Umum Perangkat Daerah</t>
  </si>
  <si>
    <t>Pengadaan Barang Milik Daerah Penunjang Urusan Pemerintah Daerah</t>
  </si>
  <si>
    <t>Penyediaan Jasa Penunjang Urusan Pemerintah Daerah</t>
  </si>
  <si>
    <t>Pemeliharaan Barang Milik Daerah Penunjang Urusan Pemerintah Daerah</t>
  </si>
  <si>
    <t>Program Penyelenggaraan Pemerintahan dan Pelayanan Publik</t>
  </si>
  <si>
    <t>Koordinasi Penyelenggaraan Kegiatan Pemerintahan di Tingkat Kecamatan</t>
  </si>
  <si>
    <t>Penyelenggaraan Urusan Pemerintahan yang Tidak Dilaksanakan oleh Unit Kerja Perangkat Daerah yang Ada di Kecamatan</t>
  </si>
  <si>
    <t>Program Pemberdayaan Masyarakat Desa dan Kelurahan</t>
  </si>
  <si>
    <t>Koordinasi Kegiatan Pemberdayaan Desa</t>
  </si>
  <si>
    <t>Program Koordinasi Ketenteraman dan Ketertiban Umum</t>
  </si>
  <si>
    <t>Koordinasi Upaya Penyelenggaraan Ketenteraman dan Ketertiban Umum</t>
  </si>
  <si>
    <t>Program Penyelenggaraan Urusan Pemerintahan Umum</t>
  </si>
  <si>
    <t>Penyelenggaraan Urusan Pemerintahan Umum Sesuai Penugasan Kepala Daerah</t>
  </si>
  <si>
    <t>Program Pembinaan dan Pengawasan Pemerintahan Desa</t>
  </si>
  <si>
    <t>Fasilitasi,Rekomendasi dan Koordinasi Pembinaan dan Pengawasan Pemerintahan Desa</t>
  </si>
  <si>
    <t>Indeks Kepuasan Masyarakat terhadap pelayanan Publik</t>
  </si>
  <si>
    <t>meningkatnya tatakelola pemerintahan dan pelayanan publik</t>
  </si>
  <si>
    <t xml:space="preserve">tersedianya dokumen
perencanaan
</t>
  </si>
  <si>
    <t>tersedianya dokumen RKA SKPD</t>
  </si>
  <si>
    <t>tersedianya dokumen Perubahan RKA-SKPD</t>
  </si>
  <si>
    <t xml:space="preserve">tersedianya dokumen DPA SKPD
</t>
  </si>
  <si>
    <t>tersedianya dokumen
Perubahan DPA-SKPD</t>
  </si>
  <si>
    <t xml:space="preserve">tersedianya laporan capaian
kinerja dan ikhtisar realisasi
kinerja SKPD
(LAKIP,LKPJ,LPPD)
</t>
  </si>
  <si>
    <t>Tersedianya Dokumen Laporan Keuangan Akhir
Tahun SKPD</t>
  </si>
  <si>
    <t xml:space="preserve">tersusunnya laporan realisasi fisik keuangan
</t>
  </si>
  <si>
    <t>tersedianya gaji dan tunjangan ASN</t>
  </si>
  <si>
    <t>tersusunnya laporan aset
BMD</t>
  </si>
  <si>
    <t xml:space="preserve">jumlah pengadaan pakaian
dinas dan atribut
</t>
  </si>
  <si>
    <t>tersusunnya informasi kepegawaian</t>
  </si>
  <si>
    <t xml:space="preserve">Peningkatan SDM aparatur
</t>
  </si>
  <si>
    <t>tersedianya penerangan
kantor</t>
  </si>
  <si>
    <t xml:space="preserve">jumlah pengadaan peralatan dan perlengkapan
kantor 
</t>
  </si>
  <si>
    <t>terpenuhinya kebutuhan bahan bacaan ( surat kabar/ majalah )</t>
  </si>
  <si>
    <t xml:space="preserve">terlaksananya koordinasi dan konsultasi dalam 
dan luar daerah
</t>
  </si>
  <si>
    <t>tersedianya kendaraan dinas operasional atau
lapangan</t>
  </si>
  <si>
    <t xml:space="preserve">tersedianya mebel yang direncanakan
</t>
  </si>
  <si>
    <t>tersedianya kebutuhan jasa komunikasi, sumber daya air dan listrik</t>
  </si>
  <si>
    <t>terlakasananya administrasi umum dan
pelayanan umum kantor</t>
  </si>
  <si>
    <t>tersedianya jasa pemeliharaan, biaya pemeliharaan dan pajak kendaraan perorangan
dinas atau kendaraan dinas jabatan</t>
  </si>
  <si>
    <t xml:space="preserve">tersedianya jasa pemeliharaan, biaya pemeliharaan, pajak, dan perizinan kendaraan dinas operasional atau lapangan
</t>
  </si>
  <si>
    <t>terpeliharanya peralatan mebel</t>
  </si>
  <si>
    <t xml:space="preserve">terpeliharanya peralatan dan mesin
</t>
  </si>
  <si>
    <t>terpeliharanya aset tetap lainnya</t>
  </si>
  <si>
    <t>terpeliharanya gedung kantor dan rumah jabatan
Camat</t>
  </si>
  <si>
    <t xml:space="preserve">terpeliharanya sarana dan prasarana gedung kantor atau bangunan lainnya
</t>
  </si>
  <si>
    <t>Indeks Kepuasan Masyarakat Terhadap
Pelayanan Publik</t>
  </si>
  <si>
    <t xml:space="preserve">Meningkatnya tata kelola pemerintahan dan
pelayanan publik
</t>
  </si>
  <si>
    <t xml:space="preserve">terlaksananya pengelolaan dan penyusunan laporan informasi kependudukan
</t>
  </si>
  <si>
    <t>terlaksananya efektifitas pelayanan kepada
masyarakat di wilayahkecamatan</t>
  </si>
  <si>
    <t xml:space="preserve">Persentase peningkatan partisipasi Lembaga
Kemasyarakatan dalam Pembangunan
</t>
  </si>
  <si>
    <t>Meningkatnya Partisipasi Masyarakat dalam Forum Musyawarah Perencanaan
Pembangunan di Desa dalam Wilayah 
KecamatanBontomanai</t>
  </si>
  <si>
    <t xml:space="preserve">terlaksananya kegiatan Penunjang Operasional TP PKK Kecamatan
</t>
  </si>
  <si>
    <t xml:space="preserve">tersinkronasinya kegiatan pemberdayaan masyarakat
</t>
  </si>
  <si>
    <t>terciptanya sinergitas kepolisian,TNI, dan instansi
vertikal di wilayah kecamatan dan terlaksananya posko penaggulangan covid-19 di
kecamatan</t>
  </si>
  <si>
    <t>terciptanya harmonisasi antar umar beragama 
dan antar masyarakat di wilayah kecamatan</t>
  </si>
  <si>
    <t>Indeks KepuasanMasyarakat Terhadap
Pelayanan Publik</t>
  </si>
  <si>
    <t>Persentase penurunan jumlah kasus Kriminalitas Kecamatan</t>
  </si>
  <si>
    <t xml:space="preserve">terwujudnya peningkatan kecintaan masyarakat
terhadap tanah air
</t>
  </si>
  <si>
    <t>terciptannya kerukunanantar masyarakat di wilayah kecamatan</t>
  </si>
  <si>
    <t>terlaksananya koordinasi forum pimpinan di
Kecamatan</t>
  </si>
  <si>
    <t>Persentase Urusan Pemerintahan Desa yang
Difasilitasi</t>
  </si>
  <si>
    <t xml:space="preserve">terlaksananya pembinaan tata pemerintahan Desa
</t>
  </si>
  <si>
    <t>akuntabilitas dan transparansi pengelolaan
keuangan Desa</t>
  </si>
  <si>
    <t xml:space="preserve">peningkatan kualitas kinerja Pemerintah Desa
</t>
  </si>
  <si>
    <t>terlaksananya APBDesa Perubahan dan
terlaksananya penyusunan APBDesa</t>
  </si>
  <si>
    <t xml:space="preserve">terciptanya ketentraman dan ketertiban umum di
wilayah kecamatan
</t>
  </si>
  <si>
    <t>terfasilitasinya penegasan
batas Desa</t>
  </si>
  <si>
    <t>terlaksananya pengawasan pembangunan kawasan desa di wilayah kecamatan</t>
  </si>
  <si>
    <t>3 dokumen</t>
  </si>
  <si>
    <t>1 dokumen</t>
  </si>
  <si>
    <t>12 bulan</t>
  </si>
  <si>
    <t>1 orang</t>
  </si>
  <si>
    <t>1 unit</t>
  </si>
  <si>
    <t>5 unit</t>
  </si>
  <si>
    <t>100%</t>
  </si>
  <si>
    <t>10 desa</t>
  </si>
  <si>
    <t xml:space="preserve">ROGRAM PENUNJANG URUSAN
PEMERINTAHAN DAERAH
KABUPATEN/KOTA
</t>
  </si>
  <si>
    <t xml:space="preserve">PROGRAM PENYELENGGARAAN
PEMERINTAHAN DAN PELAYANAN
PUBLIK
</t>
  </si>
  <si>
    <t xml:space="preserve">PROGRAM PEMBERDAYAAN
MASYARAKAT DESA DAN KELURAHAN
</t>
  </si>
  <si>
    <t xml:space="preserve">ROGRAM KOORDINASI
KETENTRAMAN DAN KETERTIBAN
UMUM
</t>
  </si>
  <si>
    <t xml:space="preserve">ROGRAM PENYELENGGARAAN
URUSAN PEMERINTAHAN UMUM
</t>
  </si>
  <si>
    <t xml:space="preserve">PROGRAM PEMBINAAN DAN
PENGAWASAN PEMERINTAHAN DESA
</t>
  </si>
  <si>
    <t>bertambah (berkurang)</t>
  </si>
  <si>
    <t>2 orang</t>
  </si>
  <si>
    <t>4 unit</t>
  </si>
  <si>
    <t>1 agen</t>
  </si>
  <si>
    <t>1120 sppd</t>
  </si>
  <si>
    <t>2 unit</t>
  </si>
  <si>
    <t>Polebunging,         Agustus 2022</t>
  </si>
  <si>
    <t>Setelah Perubahan</t>
  </si>
  <si>
    <t>Perubahan Tahun 2022</t>
  </si>
  <si>
    <t>Alat tulis kantor</t>
  </si>
  <si>
    <t>Bahan-bahan cetak</t>
  </si>
  <si>
    <t>Makanan dan Miunuman Rapat</t>
  </si>
  <si>
    <t>Perjalanan Dinas dalam Kota</t>
  </si>
  <si>
    <t>PERUBAHAN I</t>
  </si>
  <si>
    <t>PERUBAHAN 2</t>
  </si>
  <si>
    <t>Perjalanan Dinas Dalam Kota</t>
  </si>
  <si>
    <t>Perjalanan Dinas Luar Kota</t>
  </si>
  <si>
    <t>Tagihan Air</t>
  </si>
  <si>
    <t>Tagihan Listrik</t>
  </si>
  <si>
    <t>Makanan dan Miunuman Tamu</t>
  </si>
  <si>
    <t>Honor PHL</t>
  </si>
  <si>
    <t>Iuran Jaminan Kecelakaan Kerja Non ASN</t>
  </si>
  <si>
    <t>servis printer</t>
  </si>
  <si>
    <t>servis notebook</t>
  </si>
  <si>
    <t>servis AC</t>
  </si>
  <si>
    <t>Sewa Tenda</t>
  </si>
  <si>
    <t>68 dos</t>
  </si>
  <si>
    <t>84 dos</t>
  </si>
  <si>
    <t>38 sppd 50.000, 30 sppd 70.000</t>
  </si>
  <si>
    <t>84 kotak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</si>
</sst>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Rp&quot;* #,##0_-;\-&quot;Rp&quot;* #,##0_-;_-&quot;Rp&quot;* &quot;-&quot;_-;_-@_-"/>
    <numFmt numFmtId="41" formatCode="_-* #,##0_-;\-* #,##0_-;_-* &quot;-&quot;_-;_-@_-"/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&quot;Rp&quot;* #,##0_);_(&quot;Rp&quot;* \(#,##0\);_(&quot;Rp&quot;* &quot;-&quot;_);_(@_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sz val="12"/>
      <name val="Arial Narrow"/>
      <family val="2"/>
    </font>
    <font>
      <b/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ouble">
        <color auto="1"/>
      </right>
      <top/>
      <bottom style="dashed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ash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hair">
        <color auto="1"/>
      </bottom>
      <diagonal/>
    </border>
    <border>
      <left style="thin">
        <color auto="1"/>
      </left>
      <right/>
      <top style="dashed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ashed">
        <color auto="1"/>
      </bottom>
      <diagonal/>
    </border>
    <border>
      <left style="thin">
        <color auto="1"/>
      </left>
      <right/>
      <top style="hair">
        <color auto="1"/>
      </top>
      <bottom style="dashed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5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3">
    <xf numFmtId="0" fontId="0" fillId="0" borderId="0" xfId="0"/>
    <xf numFmtId="165" fontId="6" fillId="0" borderId="0" xfId="1" applyFont="1" applyAlignment="1">
      <alignment vertical="top"/>
    </xf>
    <xf numFmtId="0" fontId="6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165" fontId="3" fillId="0" borderId="7" xfId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165" fontId="4" fillId="0" borderId="7" xfId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65" fontId="4" fillId="0" borderId="8" xfId="1" applyFont="1" applyFill="1" applyBorder="1" applyAlignment="1">
      <alignment horizontal="center" vertical="top"/>
    </xf>
    <xf numFmtId="0" fontId="5" fillId="3" borderId="6" xfId="2" applyFont="1" applyFill="1" applyBorder="1" applyAlignment="1">
      <alignment horizontal="left" vertical="top"/>
    </xf>
    <xf numFmtId="0" fontId="6" fillId="3" borderId="7" xfId="2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3" borderId="7" xfId="2" applyNumberFormat="1" applyFont="1" applyFill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vertical="top" wrapText="1"/>
    </xf>
    <xf numFmtId="0" fontId="4" fillId="0" borderId="7" xfId="0" applyNumberFormat="1" applyFont="1" applyFill="1" applyBorder="1" applyAlignment="1">
      <alignment vertical="top" wrapText="1"/>
    </xf>
    <xf numFmtId="0" fontId="6" fillId="0" borderId="0" xfId="0" applyNumberFormat="1" applyFont="1" applyAlignment="1">
      <alignment horizontal="center" vertical="top" wrapText="1"/>
    </xf>
    <xf numFmtId="165" fontId="3" fillId="0" borderId="7" xfId="1" applyFont="1" applyFill="1" applyBorder="1" applyAlignment="1">
      <alignment horizontal="left" vertical="center" wrapText="1"/>
    </xf>
    <xf numFmtId="165" fontId="4" fillId="0" borderId="7" xfId="1" applyFont="1" applyFill="1" applyBorder="1" applyAlignment="1">
      <alignment horizontal="left" vertical="center" wrapText="1"/>
    </xf>
    <xf numFmtId="41" fontId="6" fillId="3" borderId="7" xfId="1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7" xfId="2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3" fontId="6" fillId="0" borderId="0" xfId="0" applyNumberFormat="1" applyFont="1" applyFill="1" applyAlignment="1">
      <alignment vertical="top"/>
    </xf>
    <xf numFmtId="3" fontId="12" fillId="0" borderId="0" xfId="0" applyNumberFormat="1" applyFont="1" applyFill="1" applyAlignment="1">
      <alignment vertical="top"/>
    </xf>
    <xf numFmtId="165" fontId="6" fillId="0" borderId="0" xfId="0" applyNumberFormat="1" applyFont="1" applyFill="1" applyAlignment="1">
      <alignment vertical="top"/>
    </xf>
    <xf numFmtId="0" fontId="5" fillId="2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left" vertical="center" wrapText="1"/>
    </xf>
    <xf numFmtId="165" fontId="4" fillId="0" borderId="20" xfId="1" applyFont="1" applyFill="1" applyBorder="1" applyAlignment="1">
      <alignment horizontal="left" vertical="center" wrapText="1"/>
    </xf>
    <xf numFmtId="165" fontId="4" fillId="0" borderId="20" xfId="1" applyFont="1" applyFill="1" applyBorder="1" applyAlignment="1">
      <alignment horizontal="center" vertical="top"/>
    </xf>
    <xf numFmtId="0" fontId="4" fillId="0" borderId="20" xfId="0" applyNumberFormat="1" applyFont="1" applyFill="1" applyBorder="1" applyAlignment="1">
      <alignment vertical="top" wrapText="1"/>
    </xf>
    <xf numFmtId="165" fontId="4" fillId="0" borderId="20" xfId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165" fontId="4" fillId="0" borderId="0" xfId="1" applyFont="1" applyFill="1" applyBorder="1" applyAlignment="1">
      <alignment horizontal="left" vertical="center" wrapText="1"/>
    </xf>
    <xf numFmtId="165" fontId="4" fillId="0" borderId="0" xfId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 wrapText="1"/>
    </xf>
    <xf numFmtId="165" fontId="4" fillId="0" borderId="0" xfId="1" applyFont="1" applyFill="1" applyBorder="1" applyAlignment="1">
      <alignment vertical="top"/>
    </xf>
    <xf numFmtId="165" fontId="5" fillId="2" borderId="25" xfId="1" applyFont="1" applyFill="1" applyBorder="1" applyAlignment="1">
      <alignment horizontal="center" vertical="center"/>
    </xf>
    <xf numFmtId="165" fontId="5" fillId="3" borderId="8" xfId="1" applyFont="1" applyFill="1" applyBorder="1" applyAlignment="1">
      <alignment horizontal="center" vertical="top" wrapText="1"/>
    </xf>
    <xf numFmtId="165" fontId="3" fillId="0" borderId="8" xfId="1" applyFont="1" applyFill="1" applyBorder="1" applyAlignment="1">
      <alignment vertical="top"/>
    </xf>
    <xf numFmtId="165" fontId="4" fillId="0" borderId="8" xfId="1" applyFont="1" applyFill="1" applyBorder="1" applyAlignment="1">
      <alignment vertical="top"/>
    </xf>
    <xf numFmtId="0" fontId="4" fillId="0" borderId="2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left" vertical="center" wrapText="1"/>
    </xf>
    <xf numFmtId="165" fontId="4" fillId="0" borderId="27" xfId="1" applyFont="1" applyFill="1" applyBorder="1" applyAlignment="1">
      <alignment horizontal="left" vertical="center" wrapText="1"/>
    </xf>
    <xf numFmtId="165" fontId="4" fillId="0" borderId="27" xfId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vertical="top" wrapText="1"/>
    </xf>
    <xf numFmtId="165" fontId="4" fillId="0" borderId="28" xfId="1" applyFont="1" applyFill="1" applyBorder="1" applyAlignment="1">
      <alignment vertical="top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left" vertical="center" wrapText="1"/>
    </xf>
    <xf numFmtId="165" fontId="3" fillId="0" borderId="30" xfId="1" applyFont="1" applyFill="1" applyBorder="1" applyAlignment="1">
      <alignment horizontal="left" vertical="center" wrapText="1"/>
    </xf>
    <xf numFmtId="165" fontId="3" fillId="0" borderId="30" xfId="1" applyFont="1" applyFill="1" applyBorder="1" applyAlignment="1">
      <alignment horizontal="center" vertical="top"/>
    </xf>
    <xf numFmtId="0" fontId="3" fillId="0" borderId="30" xfId="0" applyNumberFormat="1" applyFont="1" applyFill="1" applyBorder="1" applyAlignment="1">
      <alignment vertical="top" wrapText="1"/>
    </xf>
    <xf numFmtId="165" fontId="3" fillId="0" borderId="31" xfId="1" applyFont="1" applyFill="1" applyBorder="1" applyAlignment="1">
      <alignment vertical="top"/>
    </xf>
    <xf numFmtId="0" fontId="4" fillId="0" borderId="32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horizontal="left" vertical="center" wrapText="1"/>
    </xf>
    <xf numFmtId="165" fontId="4" fillId="0" borderId="33" xfId="1" applyFont="1" applyFill="1" applyBorder="1" applyAlignment="1">
      <alignment horizontal="left" vertical="center" wrapText="1"/>
    </xf>
    <xf numFmtId="165" fontId="4" fillId="0" borderId="33" xfId="1" applyFont="1" applyFill="1" applyBorder="1" applyAlignment="1">
      <alignment horizontal="center" vertical="top"/>
    </xf>
    <xf numFmtId="0" fontId="4" fillId="0" borderId="33" xfId="0" applyNumberFormat="1" applyFont="1" applyFill="1" applyBorder="1" applyAlignment="1">
      <alignment vertical="top" wrapText="1"/>
    </xf>
    <xf numFmtId="165" fontId="4" fillId="0" borderId="34" xfId="1" applyFont="1" applyFill="1" applyBorder="1" applyAlignment="1">
      <alignment vertical="top"/>
    </xf>
    <xf numFmtId="164" fontId="5" fillId="0" borderId="0" xfId="0" applyNumberFormat="1" applyFont="1" applyFill="1" applyAlignment="1">
      <alignment vertical="top"/>
    </xf>
    <xf numFmtId="0" fontId="4" fillId="0" borderId="35" xfId="0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top" wrapText="1"/>
    </xf>
    <xf numFmtId="0" fontId="4" fillId="0" borderId="36" xfId="0" applyFont="1" applyFill="1" applyBorder="1" applyAlignment="1">
      <alignment horizontal="left" vertical="center" wrapText="1"/>
    </xf>
    <xf numFmtId="165" fontId="4" fillId="0" borderId="36" xfId="1" applyFont="1" applyFill="1" applyBorder="1" applyAlignment="1">
      <alignment horizontal="left" vertical="center" wrapText="1"/>
    </xf>
    <xf numFmtId="165" fontId="4" fillId="0" borderId="36" xfId="1" applyFont="1" applyFill="1" applyBorder="1" applyAlignment="1">
      <alignment horizontal="center" vertical="top"/>
    </xf>
    <xf numFmtId="0" fontId="4" fillId="0" borderId="36" xfId="0" applyNumberFormat="1" applyFont="1" applyFill="1" applyBorder="1" applyAlignment="1">
      <alignment vertical="top" wrapText="1"/>
    </xf>
    <xf numFmtId="165" fontId="4" fillId="0" borderId="37" xfId="1" applyFont="1" applyFill="1" applyBorder="1" applyAlignment="1">
      <alignment vertical="top"/>
    </xf>
    <xf numFmtId="165" fontId="5" fillId="0" borderId="0" xfId="0" applyNumberFormat="1" applyFont="1" applyFill="1" applyAlignment="1">
      <alignment vertical="top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top"/>
    </xf>
    <xf numFmtId="0" fontId="5" fillId="0" borderId="45" xfId="0" applyFont="1" applyFill="1" applyBorder="1" applyAlignment="1">
      <alignment vertical="top"/>
    </xf>
    <xf numFmtId="165" fontId="3" fillId="0" borderId="46" xfId="1" applyFont="1" applyFill="1" applyBorder="1" applyAlignment="1">
      <alignment vertical="top"/>
    </xf>
    <xf numFmtId="165" fontId="6" fillId="0" borderId="45" xfId="0" applyNumberFormat="1" applyFont="1" applyFill="1" applyBorder="1" applyAlignment="1">
      <alignment vertical="top"/>
    </xf>
    <xf numFmtId="0" fontId="6" fillId="0" borderId="45" xfId="0" applyFont="1" applyFill="1" applyBorder="1" applyAlignment="1">
      <alignment vertical="top"/>
    </xf>
    <xf numFmtId="165" fontId="4" fillId="0" borderId="46" xfId="1" applyFont="1" applyFill="1" applyBorder="1" applyAlignment="1">
      <alignment vertical="top"/>
    </xf>
    <xf numFmtId="3" fontId="6" fillId="0" borderId="45" xfId="0" applyNumberFormat="1" applyFont="1" applyFill="1" applyBorder="1" applyAlignment="1">
      <alignment vertical="top"/>
    </xf>
    <xf numFmtId="165" fontId="4" fillId="0" borderId="46" xfId="1" applyFont="1" applyFill="1" applyBorder="1" applyAlignment="1">
      <alignment horizontal="center" vertical="top"/>
    </xf>
    <xf numFmtId="0" fontId="6" fillId="0" borderId="47" xfId="0" applyFont="1" applyFill="1" applyBorder="1" applyAlignment="1">
      <alignment vertical="top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vertical="top"/>
    </xf>
    <xf numFmtId="0" fontId="6" fillId="0" borderId="49" xfId="0" applyFont="1" applyFill="1" applyBorder="1" applyAlignment="1">
      <alignment vertical="top"/>
    </xf>
    <xf numFmtId="165" fontId="4" fillId="0" borderId="50" xfId="1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5" fillId="0" borderId="52" xfId="0" applyFont="1" applyFill="1" applyBorder="1" applyAlignment="1">
      <alignment vertical="top"/>
    </xf>
    <xf numFmtId="0" fontId="6" fillId="0" borderId="46" xfId="0" applyFont="1" applyFill="1" applyBorder="1" applyAlignment="1">
      <alignment vertical="top"/>
    </xf>
    <xf numFmtId="0" fontId="6" fillId="0" borderId="48" xfId="0" applyFont="1" applyFill="1" applyBorder="1" applyAlignment="1">
      <alignment vertical="top"/>
    </xf>
    <xf numFmtId="165" fontId="3" fillId="0" borderId="54" xfId="1" applyFont="1" applyFill="1" applyBorder="1" applyAlignment="1">
      <alignment vertical="top"/>
    </xf>
    <xf numFmtId="165" fontId="4" fillId="0" borderId="55" xfId="1" applyFont="1" applyFill="1" applyBorder="1" applyAlignment="1">
      <alignment vertical="top"/>
    </xf>
    <xf numFmtId="165" fontId="3" fillId="0" borderId="55" xfId="1" applyFont="1" applyFill="1" applyBorder="1" applyAlignment="1">
      <alignment vertical="top"/>
    </xf>
    <xf numFmtId="165" fontId="4" fillId="0" borderId="56" xfId="1" applyFont="1" applyFill="1" applyBorder="1" applyAlignment="1">
      <alignment vertical="top"/>
    </xf>
    <xf numFmtId="165" fontId="4" fillId="0" borderId="57" xfId="1" applyFont="1" applyFill="1" applyBorder="1" applyAlignment="1">
      <alignment vertical="top"/>
    </xf>
    <xf numFmtId="165" fontId="4" fillId="0" borderId="58" xfId="1" applyFont="1" applyFill="1" applyBorder="1" applyAlignment="1">
      <alignment vertical="top"/>
    </xf>
    <xf numFmtId="1" fontId="6" fillId="0" borderId="45" xfId="0" applyNumberFormat="1" applyFont="1" applyFill="1" applyBorder="1" applyAlignment="1">
      <alignment vertical="top"/>
    </xf>
    <xf numFmtId="165" fontId="5" fillId="2" borderId="63" xfId="1" applyFont="1" applyFill="1" applyBorder="1" applyAlignment="1">
      <alignment horizontal="center" vertical="center"/>
    </xf>
    <xf numFmtId="165" fontId="5" fillId="3" borderId="55" xfId="1" applyFont="1" applyFill="1" applyBorder="1" applyAlignment="1">
      <alignment horizontal="center" vertical="top" wrapText="1"/>
    </xf>
    <xf numFmtId="165" fontId="4" fillId="0" borderId="55" xfId="1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vertical="top"/>
    </xf>
    <xf numFmtId="165" fontId="3" fillId="0" borderId="53" xfId="1" applyFont="1" applyFill="1" applyBorder="1" applyAlignment="1">
      <alignment vertical="top"/>
    </xf>
    <xf numFmtId="0" fontId="5" fillId="0" borderId="52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left" vertical="top" wrapText="1"/>
    </xf>
    <xf numFmtId="0" fontId="3" fillId="0" borderId="66" xfId="0" applyFont="1" applyFill="1" applyBorder="1" applyAlignment="1">
      <alignment horizontal="left" vertical="top" wrapText="1"/>
    </xf>
    <xf numFmtId="0" fontId="3" fillId="0" borderId="66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top" wrapText="1"/>
    </xf>
    <xf numFmtId="0" fontId="3" fillId="0" borderId="66" xfId="0" applyFont="1" applyFill="1" applyBorder="1" applyAlignment="1">
      <alignment horizontal="left" vertical="center" wrapText="1"/>
    </xf>
    <xf numFmtId="165" fontId="3" fillId="0" borderId="66" xfId="1" applyFont="1" applyFill="1" applyBorder="1" applyAlignment="1">
      <alignment horizontal="left" vertical="center" wrapText="1"/>
    </xf>
    <xf numFmtId="165" fontId="3" fillId="0" borderId="66" xfId="1" applyFont="1" applyFill="1" applyBorder="1" applyAlignment="1">
      <alignment horizontal="center" vertical="top"/>
    </xf>
    <xf numFmtId="0" fontId="3" fillId="0" borderId="66" xfId="0" applyNumberFormat="1" applyFont="1" applyFill="1" applyBorder="1" applyAlignment="1">
      <alignment vertical="top" wrapText="1"/>
    </xf>
    <xf numFmtId="165" fontId="3" fillId="0" borderId="67" xfId="1" applyFont="1" applyFill="1" applyBorder="1" applyAlignment="1">
      <alignment vertical="top"/>
    </xf>
    <xf numFmtId="0" fontId="5" fillId="0" borderId="68" xfId="0" applyFont="1" applyFill="1" applyBorder="1" applyAlignment="1">
      <alignment horizontal="center" vertical="center"/>
    </xf>
    <xf numFmtId="165" fontId="3" fillId="0" borderId="38" xfId="1" applyFont="1" applyFill="1" applyBorder="1" applyAlignment="1">
      <alignment vertical="top"/>
    </xf>
    <xf numFmtId="0" fontId="5" fillId="0" borderId="68" xfId="0" applyFont="1" applyFill="1" applyBorder="1" applyAlignment="1">
      <alignment vertical="top"/>
    </xf>
    <xf numFmtId="165" fontId="3" fillId="0" borderId="69" xfId="1" applyFont="1" applyFill="1" applyBorder="1" applyAlignment="1">
      <alignment vertical="top"/>
    </xf>
    <xf numFmtId="0" fontId="4" fillId="0" borderId="70" xfId="0" applyFont="1" applyFill="1" applyBorder="1" applyAlignment="1">
      <alignment horizontal="left" vertical="top" wrapText="1"/>
    </xf>
    <xf numFmtId="0" fontId="3" fillId="0" borderId="70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center" wrapText="1"/>
    </xf>
    <xf numFmtId="0" fontId="4" fillId="0" borderId="70" xfId="0" applyFont="1" applyFill="1" applyBorder="1" applyAlignment="1">
      <alignment horizontal="center" vertical="top" wrapText="1"/>
    </xf>
    <xf numFmtId="0" fontId="4" fillId="0" borderId="70" xfId="0" applyFont="1" applyFill="1" applyBorder="1" applyAlignment="1">
      <alignment horizontal="left" vertical="center" wrapText="1"/>
    </xf>
    <xf numFmtId="165" fontId="4" fillId="0" borderId="70" xfId="1" applyFont="1" applyFill="1" applyBorder="1" applyAlignment="1">
      <alignment horizontal="left" vertical="center" wrapText="1"/>
    </xf>
    <xf numFmtId="165" fontId="4" fillId="0" borderId="70" xfId="1" applyFont="1" applyFill="1" applyBorder="1" applyAlignment="1">
      <alignment horizontal="center" vertical="top"/>
    </xf>
    <xf numFmtId="0" fontId="4" fillId="0" borderId="70" xfId="0" applyNumberFormat="1" applyFont="1" applyFill="1" applyBorder="1" applyAlignment="1">
      <alignment vertical="top" wrapText="1"/>
    </xf>
    <xf numFmtId="165" fontId="4" fillId="0" borderId="70" xfId="1" applyFont="1" applyFill="1" applyBorder="1" applyAlignment="1">
      <alignment vertical="top"/>
    </xf>
    <xf numFmtId="0" fontId="6" fillId="0" borderId="70" xfId="0" applyFont="1" applyFill="1" applyBorder="1" applyAlignment="1">
      <alignment vertical="top"/>
    </xf>
    <xf numFmtId="0" fontId="6" fillId="0" borderId="50" xfId="0" applyFont="1" applyFill="1" applyBorder="1" applyAlignment="1">
      <alignment vertical="top"/>
    </xf>
    <xf numFmtId="0" fontId="4" fillId="0" borderId="71" xfId="0" applyFont="1" applyFill="1" applyBorder="1" applyAlignment="1">
      <alignment horizontal="left" vertical="top" wrapText="1"/>
    </xf>
    <xf numFmtId="0" fontId="4" fillId="0" borderId="72" xfId="0" applyFont="1" applyFill="1" applyBorder="1" applyAlignment="1">
      <alignment horizontal="left" vertical="top" wrapText="1"/>
    </xf>
    <xf numFmtId="0" fontId="3" fillId="0" borderId="7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3" fillId="0" borderId="73" xfId="0" applyFont="1" applyFill="1" applyBorder="1" applyAlignment="1">
      <alignment horizontal="center" vertical="top" wrapText="1"/>
    </xf>
    <xf numFmtId="0" fontId="3" fillId="0" borderId="73" xfId="0" applyFont="1" applyFill="1" applyBorder="1" applyAlignment="1">
      <alignment horizontal="left" vertical="center" wrapText="1"/>
    </xf>
    <xf numFmtId="165" fontId="3" fillId="0" borderId="73" xfId="1" applyFont="1" applyFill="1" applyBorder="1" applyAlignment="1">
      <alignment horizontal="left" vertical="center" wrapText="1"/>
    </xf>
    <xf numFmtId="165" fontId="3" fillId="0" borderId="73" xfId="1" applyFont="1" applyFill="1" applyBorder="1" applyAlignment="1">
      <alignment horizontal="center" vertical="top"/>
    </xf>
    <xf numFmtId="0" fontId="3" fillId="0" borderId="73" xfId="0" applyNumberFormat="1" applyFont="1" applyFill="1" applyBorder="1" applyAlignment="1">
      <alignment vertical="top" wrapText="1"/>
    </xf>
    <xf numFmtId="165" fontId="3" fillId="0" borderId="74" xfId="1" applyFont="1" applyFill="1" applyBorder="1" applyAlignment="1">
      <alignment vertical="top"/>
    </xf>
    <xf numFmtId="165" fontId="3" fillId="0" borderId="51" xfId="1" applyFont="1" applyFill="1" applyBorder="1" applyAlignment="1">
      <alignment vertical="top"/>
    </xf>
    <xf numFmtId="165" fontId="3" fillId="0" borderId="44" xfId="1" applyFont="1" applyFill="1" applyBorder="1" applyAlignment="1">
      <alignment vertical="top"/>
    </xf>
    <xf numFmtId="0" fontId="5" fillId="2" borderId="16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1" applyFont="1" applyFill="1" applyBorder="1" applyAlignment="1">
      <alignment horizontal="left" vertical="center" wrapText="1"/>
    </xf>
    <xf numFmtId="165" fontId="4" fillId="0" borderId="1" xfId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vertical="top" wrapText="1"/>
    </xf>
    <xf numFmtId="165" fontId="4" fillId="0" borderId="61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3" fillId="0" borderId="76" xfId="0" applyFont="1" applyFill="1" applyBorder="1" applyAlignment="1">
      <alignment horizontal="left" vertical="top" wrapText="1"/>
    </xf>
    <xf numFmtId="0" fontId="3" fillId="0" borderId="73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vertical="top"/>
    </xf>
    <xf numFmtId="165" fontId="3" fillId="0" borderId="50" xfId="1" applyFont="1" applyFill="1" applyBorder="1" applyAlignment="1">
      <alignment vertical="top"/>
    </xf>
    <xf numFmtId="0" fontId="5" fillId="0" borderId="49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left" vertical="top" wrapText="1"/>
    </xf>
    <xf numFmtId="0" fontId="3" fillId="0" borderId="78" xfId="0" applyFont="1" applyFill="1" applyBorder="1" applyAlignment="1">
      <alignment horizontal="left" vertical="top" wrapText="1"/>
    </xf>
    <xf numFmtId="0" fontId="3" fillId="0" borderId="78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top" wrapText="1"/>
    </xf>
    <xf numFmtId="0" fontId="3" fillId="0" borderId="78" xfId="0" applyFont="1" applyFill="1" applyBorder="1" applyAlignment="1">
      <alignment horizontal="left" vertical="center" wrapText="1"/>
    </xf>
    <xf numFmtId="165" fontId="3" fillId="0" borderId="78" xfId="1" applyFont="1" applyFill="1" applyBorder="1" applyAlignment="1">
      <alignment horizontal="left" vertical="center" wrapText="1"/>
    </xf>
    <xf numFmtId="165" fontId="3" fillId="0" borderId="78" xfId="1" applyFont="1" applyFill="1" applyBorder="1" applyAlignment="1">
      <alignment horizontal="center" vertical="top"/>
    </xf>
    <xf numFmtId="0" fontId="3" fillId="0" borderId="78" xfId="0" applyNumberFormat="1" applyFont="1" applyFill="1" applyBorder="1" applyAlignment="1">
      <alignment vertical="top" wrapText="1"/>
    </xf>
    <xf numFmtId="165" fontId="3" fillId="0" borderId="79" xfId="1" applyFont="1" applyFill="1" applyBorder="1" applyAlignment="1">
      <alignment vertical="top"/>
    </xf>
    <xf numFmtId="165" fontId="3" fillId="0" borderId="80" xfId="1" applyFont="1" applyFill="1" applyBorder="1" applyAlignment="1">
      <alignment vertical="top"/>
    </xf>
    <xf numFmtId="0" fontId="4" fillId="0" borderId="81" xfId="0" applyFont="1" applyFill="1" applyBorder="1" applyAlignment="1">
      <alignment horizontal="left" vertical="top" wrapText="1"/>
    </xf>
    <xf numFmtId="0" fontId="4" fillId="0" borderId="82" xfId="0" applyFont="1" applyFill="1" applyBorder="1" applyAlignment="1">
      <alignment horizontal="left" vertical="top" wrapText="1"/>
    </xf>
    <xf numFmtId="0" fontId="3" fillId="0" borderId="82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center" wrapText="1"/>
    </xf>
    <xf numFmtId="0" fontId="4" fillId="0" borderId="82" xfId="0" applyFont="1" applyFill="1" applyBorder="1" applyAlignment="1">
      <alignment horizontal="center" vertical="top" wrapText="1"/>
    </xf>
    <xf numFmtId="0" fontId="4" fillId="0" borderId="82" xfId="0" applyFont="1" applyFill="1" applyBorder="1" applyAlignment="1">
      <alignment horizontal="left" vertical="center" wrapText="1"/>
    </xf>
    <xf numFmtId="165" fontId="4" fillId="0" borderId="82" xfId="1" applyFont="1" applyFill="1" applyBorder="1" applyAlignment="1">
      <alignment horizontal="left" vertical="center" wrapText="1"/>
    </xf>
    <xf numFmtId="165" fontId="4" fillId="0" borderId="82" xfId="1" applyFont="1" applyFill="1" applyBorder="1" applyAlignment="1">
      <alignment horizontal="center" vertical="top"/>
    </xf>
    <xf numFmtId="0" fontId="4" fillId="0" borderId="82" xfId="0" applyNumberFormat="1" applyFont="1" applyFill="1" applyBorder="1" applyAlignment="1">
      <alignment vertical="top" wrapText="1"/>
    </xf>
    <xf numFmtId="165" fontId="4" fillId="0" borderId="83" xfId="1" applyFont="1" applyFill="1" applyBorder="1" applyAlignment="1">
      <alignment vertical="top"/>
    </xf>
    <xf numFmtId="0" fontId="5" fillId="2" borderId="16" xfId="0" applyFont="1" applyFill="1" applyBorder="1" applyAlignment="1">
      <alignment horizontal="center" vertical="center"/>
    </xf>
    <xf numFmtId="165" fontId="3" fillId="4" borderId="7" xfId="1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165" fontId="3" fillId="2" borderId="7" xfId="1" applyFont="1" applyFill="1" applyBorder="1" applyAlignment="1">
      <alignment horizontal="left" vertical="center" wrapText="1"/>
    </xf>
    <xf numFmtId="165" fontId="4" fillId="0" borderId="8" xfId="1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center" vertical="center" wrapText="1"/>
    </xf>
    <xf numFmtId="42" fontId="5" fillId="0" borderId="0" xfId="0" applyNumberFormat="1" applyFont="1" applyFill="1" applyAlignment="1">
      <alignment vertical="top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3" fillId="4" borderId="7" xfId="1" applyFont="1" applyFill="1" applyBorder="1" applyAlignment="1">
      <alignment horizontal="center" vertical="top"/>
    </xf>
    <xf numFmtId="0" fontId="3" fillId="4" borderId="7" xfId="0" applyNumberFormat="1" applyFont="1" applyFill="1" applyBorder="1" applyAlignment="1">
      <alignment vertical="top" wrapText="1"/>
    </xf>
    <xf numFmtId="165" fontId="3" fillId="4" borderId="8" xfId="1" applyFont="1" applyFill="1" applyBorder="1" applyAlignment="1">
      <alignment vertical="top"/>
    </xf>
    <xf numFmtId="165" fontId="4" fillId="4" borderId="7" xfId="1" applyFont="1" applyFill="1" applyBorder="1" applyAlignment="1">
      <alignment horizontal="center" vertical="top"/>
    </xf>
    <xf numFmtId="0" fontId="4" fillId="4" borderId="7" xfId="0" applyNumberFormat="1" applyFont="1" applyFill="1" applyBorder="1" applyAlignment="1">
      <alignment vertical="top" wrapText="1"/>
    </xf>
    <xf numFmtId="165" fontId="4" fillId="4" borderId="8" xfId="1" applyFont="1" applyFill="1" applyBorder="1" applyAlignment="1">
      <alignment vertical="top"/>
    </xf>
    <xf numFmtId="165" fontId="4" fillId="4" borderId="8" xfId="1" applyFont="1" applyFill="1" applyBorder="1" applyAlignment="1">
      <alignment horizontal="center" vertical="top"/>
    </xf>
    <xf numFmtId="42" fontId="6" fillId="0" borderId="0" xfId="21" applyFont="1" applyFill="1" applyAlignment="1">
      <alignment vertical="top"/>
    </xf>
    <xf numFmtId="42" fontId="6" fillId="0" borderId="0" xfId="0" applyNumberFormat="1" applyFont="1" applyFill="1" applyAlignment="1">
      <alignment vertical="top"/>
    </xf>
    <xf numFmtId="0" fontId="3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165" fontId="4" fillId="5" borderId="7" xfId="1" applyFont="1" applyFill="1" applyBorder="1" applyAlignment="1">
      <alignment horizontal="left" vertical="center" wrapText="1"/>
    </xf>
    <xf numFmtId="165" fontId="4" fillId="5" borderId="7" xfId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vertical="top" wrapText="1"/>
    </xf>
    <xf numFmtId="165" fontId="4" fillId="5" borderId="8" xfId="1" applyFont="1" applyFill="1" applyBorder="1" applyAlignment="1">
      <alignment vertical="top"/>
    </xf>
    <xf numFmtId="165" fontId="3" fillId="5" borderId="7" xfId="1" applyFont="1" applyFill="1" applyBorder="1" applyAlignment="1">
      <alignment horizontal="center" vertical="top"/>
    </xf>
    <xf numFmtId="0" fontId="3" fillId="5" borderId="7" xfId="0" applyNumberFormat="1" applyFont="1" applyFill="1" applyBorder="1" applyAlignment="1">
      <alignment vertical="top" wrapText="1"/>
    </xf>
    <xf numFmtId="165" fontId="3" fillId="5" borderId="8" xfId="1" applyFont="1" applyFill="1" applyBorder="1" applyAlignment="1">
      <alignment vertical="top"/>
    </xf>
    <xf numFmtId="0" fontId="5" fillId="2" borderId="41" xfId="2" applyFont="1" applyFill="1" applyBorder="1" applyAlignment="1">
      <alignment vertical="center" wrapText="1"/>
    </xf>
    <xf numFmtId="0" fontId="5" fillId="2" borderId="41" xfId="2" applyFont="1" applyFill="1" applyBorder="1" applyAlignment="1">
      <alignment vertical="center" textRotation="90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0" fontId="5" fillId="3" borderId="6" xfId="2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2" borderId="85" xfId="2" applyFont="1" applyFill="1" applyBorder="1" applyAlignment="1">
      <alignment vertical="center" textRotation="90" wrapText="1"/>
    </xf>
    <xf numFmtId="0" fontId="5" fillId="2" borderId="87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 wrapText="1"/>
    </xf>
    <xf numFmtId="0" fontId="5" fillId="2" borderId="87" xfId="0" applyNumberFormat="1" applyFont="1" applyFill="1" applyBorder="1" applyAlignment="1">
      <alignment horizontal="center" vertical="center" wrapText="1"/>
    </xf>
    <xf numFmtId="165" fontId="5" fillId="2" borderId="88" xfId="1" applyFont="1" applyFill="1" applyBorder="1" applyAlignment="1">
      <alignment horizontal="center" vertical="center"/>
    </xf>
    <xf numFmtId="165" fontId="3" fillId="4" borderId="7" xfId="1" applyFont="1" applyFill="1" applyBorder="1" applyAlignment="1">
      <alignment horizontal="left" vertical="top" wrapText="1"/>
    </xf>
    <xf numFmtId="49" fontId="4" fillId="0" borderId="7" xfId="1" applyNumberFormat="1" applyFont="1" applyFill="1" applyBorder="1" applyAlignment="1">
      <alignment horizontal="center" vertical="top"/>
    </xf>
    <xf numFmtId="165" fontId="4" fillId="0" borderId="7" xfId="1" applyFont="1" applyFill="1" applyBorder="1" applyAlignment="1">
      <alignment horizontal="left" vertical="top" wrapText="1"/>
    </xf>
    <xf numFmtId="165" fontId="4" fillId="5" borderId="7" xfId="1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/>
    </xf>
    <xf numFmtId="165" fontId="4" fillId="4" borderId="7" xfId="1" applyFont="1" applyFill="1" applyBorder="1" applyAlignment="1">
      <alignment horizontal="left" vertical="center" wrapText="1"/>
    </xf>
    <xf numFmtId="165" fontId="3" fillId="4" borderId="8" xfId="1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vertical="center" wrapText="1"/>
    </xf>
    <xf numFmtId="165" fontId="4" fillId="6" borderId="7" xfId="1" applyFont="1" applyFill="1" applyBorder="1" applyAlignment="1">
      <alignment horizontal="left" vertical="center" wrapText="1"/>
    </xf>
    <xf numFmtId="165" fontId="4" fillId="6" borderId="7" xfId="1" applyFont="1" applyFill="1" applyBorder="1" applyAlignment="1">
      <alignment horizontal="center" vertical="top"/>
    </xf>
    <xf numFmtId="0" fontId="4" fillId="6" borderId="7" xfId="0" applyNumberFormat="1" applyFont="1" applyFill="1" applyBorder="1" applyAlignment="1">
      <alignment vertical="top" wrapText="1"/>
    </xf>
    <xf numFmtId="165" fontId="3" fillId="6" borderId="8" xfId="1" applyFont="1" applyFill="1" applyBorder="1" applyAlignment="1">
      <alignment vertical="top"/>
    </xf>
    <xf numFmtId="0" fontId="3" fillId="6" borderId="6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center" vertical="top" wrapText="1"/>
    </xf>
    <xf numFmtId="165" fontId="3" fillId="6" borderId="7" xfId="1" applyFont="1" applyFill="1" applyBorder="1" applyAlignment="1">
      <alignment horizontal="left" vertical="center" wrapText="1"/>
    </xf>
    <xf numFmtId="165" fontId="3" fillId="6" borderId="7" xfId="1" applyFont="1" applyFill="1" applyBorder="1" applyAlignment="1">
      <alignment horizontal="center" vertical="top"/>
    </xf>
    <xf numFmtId="0" fontId="3" fillId="6" borderId="7" xfId="0" applyNumberFormat="1" applyFont="1" applyFill="1" applyBorder="1" applyAlignment="1">
      <alignment vertical="top" wrapText="1"/>
    </xf>
    <xf numFmtId="165" fontId="4" fillId="6" borderId="8" xfId="1" applyFont="1" applyFill="1" applyBorder="1" applyAlignment="1">
      <alignment vertical="top"/>
    </xf>
    <xf numFmtId="44" fontId="6" fillId="0" borderId="0" xfId="22" applyFont="1" applyFill="1" applyAlignment="1">
      <alignment vertical="top"/>
    </xf>
    <xf numFmtId="44" fontId="6" fillId="0" borderId="0" xfId="0" applyNumberFormat="1" applyFont="1" applyFill="1" applyAlignment="1">
      <alignment vertical="top"/>
    </xf>
    <xf numFmtId="165" fontId="5" fillId="2" borderId="41" xfId="1" applyFont="1" applyFill="1" applyBorder="1" applyAlignment="1">
      <alignment horizontal="center" vertical="center"/>
    </xf>
    <xf numFmtId="0" fontId="5" fillId="3" borderId="65" xfId="2" applyFont="1" applyFill="1" applyBorder="1" applyAlignment="1">
      <alignment horizontal="left" vertical="top"/>
    </xf>
    <xf numFmtId="0" fontId="6" fillId="3" borderId="66" xfId="2" applyFont="1" applyFill="1" applyBorder="1" applyAlignment="1">
      <alignment horizontal="center" vertical="top" wrapText="1"/>
    </xf>
    <xf numFmtId="0" fontId="6" fillId="3" borderId="66" xfId="2" applyNumberFormat="1" applyFont="1" applyFill="1" applyBorder="1" applyAlignment="1">
      <alignment horizontal="center" vertical="top" wrapText="1"/>
    </xf>
    <xf numFmtId="165" fontId="5" fillId="3" borderId="38" xfId="1" applyFont="1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165" fontId="5" fillId="2" borderId="42" xfId="1" applyFont="1" applyFill="1" applyBorder="1" applyAlignment="1">
      <alignment horizontal="center" vertical="center"/>
    </xf>
    <xf numFmtId="165" fontId="3" fillId="4" borderId="7" xfId="1" applyFont="1" applyFill="1" applyBorder="1" applyAlignment="1">
      <alignment vertical="top"/>
    </xf>
    <xf numFmtId="165" fontId="3" fillId="6" borderId="7" xfId="1" applyFont="1" applyFill="1" applyBorder="1" applyAlignment="1">
      <alignment vertical="top"/>
    </xf>
    <xf numFmtId="165" fontId="4" fillId="0" borderId="7" xfId="1" applyFont="1" applyFill="1" applyBorder="1" applyAlignment="1">
      <alignment vertical="top"/>
    </xf>
    <xf numFmtId="165" fontId="4" fillId="6" borderId="7" xfId="1" applyFont="1" applyFill="1" applyBorder="1" applyAlignment="1">
      <alignment vertical="top"/>
    </xf>
    <xf numFmtId="165" fontId="4" fillId="0" borderId="7" xfId="1" applyFont="1" applyFill="1" applyBorder="1" applyAlignment="1">
      <alignment horizontal="right" vertical="top"/>
    </xf>
    <xf numFmtId="165" fontId="4" fillId="0" borderId="33" xfId="1" applyFont="1" applyFill="1" applyBorder="1" applyAlignment="1">
      <alignment vertical="top"/>
    </xf>
    <xf numFmtId="165" fontId="5" fillId="3" borderId="66" xfId="1" applyFont="1" applyFill="1" applyBorder="1" applyAlignment="1">
      <alignment horizontal="center" vertical="top" wrapText="1"/>
    </xf>
    <xf numFmtId="165" fontId="4" fillId="0" borderId="7" xfId="1" applyFont="1" applyFill="1" applyBorder="1" applyAlignment="1">
      <alignment horizontal="left" vertical="top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1" applyNumberFormat="1" applyFont="1" applyAlignment="1">
      <alignment vertical="top"/>
    </xf>
    <xf numFmtId="0" fontId="5" fillId="3" borderId="66" xfId="2" applyFont="1" applyFill="1" applyBorder="1" applyAlignment="1">
      <alignment horizontal="center" vertical="top" wrapText="1"/>
    </xf>
    <xf numFmtId="0" fontId="5" fillId="3" borderId="66" xfId="2" applyFont="1" applyFill="1" applyBorder="1" applyAlignment="1">
      <alignment horizontal="left" vertical="top" wrapText="1"/>
    </xf>
    <xf numFmtId="41" fontId="6" fillId="3" borderId="66" xfId="1" applyNumberFormat="1" applyFont="1" applyFill="1" applyBorder="1" applyAlignment="1">
      <alignment horizontal="left" vertical="top" wrapText="1"/>
    </xf>
    <xf numFmtId="165" fontId="4" fillId="6" borderId="7" xfId="1" applyFont="1" applyFill="1" applyBorder="1" applyAlignment="1">
      <alignment horizontal="left" vertical="top" wrapText="1"/>
    </xf>
    <xf numFmtId="165" fontId="3" fillId="6" borderId="7" xfId="1" applyFont="1" applyFill="1" applyBorder="1" applyAlignment="1">
      <alignment horizontal="left" vertical="top" wrapText="1"/>
    </xf>
    <xf numFmtId="165" fontId="4" fillId="4" borderId="7" xfId="1" applyFont="1" applyFill="1" applyBorder="1" applyAlignment="1">
      <alignment horizontal="left" vertical="top" wrapText="1"/>
    </xf>
    <xf numFmtId="0" fontId="3" fillId="0" borderId="33" xfId="0" applyFont="1" applyFill="1" applyBorder="1" applyAlignment="1">
      <alignment horizontal="center" vertical="top" wrapText="1"/>
    </xf>
    <xf numFmtId="165" fontId="4" fillId="0" borderId="33" xfId="1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/>
    </xf>
    <xf numFmtId="0" fontId="4" fillId="7" borderId="7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left" vertical="top" wrapText="1"/>
    </xf>
    <xf numFmtId="165" fontId="4" fillId="7" borderId="8" xfId="1" applyFont="1" applyFill="1" applyBorder="1" applyAlignment="1">
      <alignment vertical="top"/>
    </xf>
    <xf numFmtId="0" fontId="6" fillId="8" borderId="66" xfId="2" applyFont="1" applyFill="1" applyBorder="1" applyAlignment="1">
      <alignment horizontal="center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6" fillId="8" borderId="1" xfId="2" applyFont="1" applyFill="1" applyBorder="1" applyAlignment="1">
      <alignment horizontal="center" vertical="top" wrapText="1"/>
    </xf>
    <xf numFmtId="0" fontId="5" fillId="8" borderId="1" xfId="2" applyFont="1" applyFill="1" applyBorder="1" applyAlignment="1">
      <alignment horizontal="left" vertical="top" wrapText="1"/>
    </xf>
    <xf numFmtId="41" fontId="6" fillId="8" borderId="1" xfId="1" applyNumberFormat="1" applyFont="1" applyFill="1" applyBorder="1" applyAlignment="1">
      <alignment horizontal="left" vertical="top" wrapText="1"/>
    </xf>
    <xf numFmtId="0" fontId="6" fillId="8" borderId="1" xfId="2" applyNumberFormat="1" applyFont="1" applyFill="1" applyBorder="1" applyAlignment="1">
      <alignment horizontal="center" vertical="top" wrapText="1"/>
    </xf>
    <xf numFmtId="165" fontId="5" fillId="8" borderId="1" xfId="1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left" vertical="top" wrapText="1"/>
    </xf>
    <xf numFmtId="165" fontId="4" fillId="3" borderId="17" xfId="1" applyFont="1" applyFill="1" applyBorder="1" applyAlignment="1">
      <alignment horizontal="left" vertical="top" wrapText="1"/>
    </xf>
    <xf numFmtId="165" fontId="4" fillId="3" borderId="17" xfId="1" applyFont="1" applyFill="1" applyBorder="1" applyAlignment="1">
      <alignment horizontal="center" vertical="top"/>
    </xf>
    <xf numFmtId="0" fontId="4" fillId="3" borderId="17" xfId="0" applyNumberFormat="1" applyFont="1" applyFill="1" applyBorder="1" applyAlignment="1">
      <alignment vertical="top" wrapText="1"/>
    </xf>
    <xf numFmtId="165" fontId="4" fillId="3" borderId="17" xfId="1" applyFont="1" applyFill="1" applyBorder="1" applyAlignment="1">
      <alignment vertical="top"/>
    </xf>
    <xf numFmtId="165" fontId="4" fillId="3" borderId="25" xfId="1" applyFont="1" applyFill="1" applyBorder="1" applyAlignment="1">
      <alignment vertical="top"/>
    </xf>
    <xf numFmtId="0" fontId="3" fillId="4" borderId="39" xfId="0" applyFont="1" applyFill="1" applyBorder="1" applyAlignment="1">
      <alignment horizontal="center" vertical="top" wrapText="1"/>
    </xf>
    <xf numFmtId="0" fontId="3" fillId="4" borderId="39" xfId="0" applyFont="1" applyFill="1" applyBorder="1" applyAlignment="1">
      <alignment horizontal="left" vertical="top" wrapText="1"/>
    </xf>
    <xf numFmtId="165" fontId="3" fillId="4" borderId="39" xfId="1" applyFont="1" applyFill="1" applyBorder="1" applyAlignment="1">
      <alignment horizontal="left" vertical="top" wrapText="1"/>
    </xf>
    <xf numFmtId="165" fontId="3" fillId="4" borderId="39" xfId="1" applyFont="1" applyFill="1" applyBorder="1" applyAlignment="1">
      <alignment horizontal="center" vertical="top"/>
    </xf>
    <xf numFmtId="0" fontId="3" fillId="4" borderId="39" xfId="0" applyNumberFormat="1" applyFont="1" applyFill="1" applyBorder="1" applyAlignment="1">
      <alignment vertical="top" wrapText="1"/>
    </xf>
    <xf numFmtId="165" fontId="3" fillId="4" borderId="39" xfId="1" applyFont="1" applyFill="1" applyBorder="1" applyAlignment="1">
      <alignment vertical="top"/>
    </xf>
    <xf numFmtId="0" fontId="4" fillId="7" borderId="41" xfId="0" applyFont="1" applyFill="1" applyBorder="1" applyAlignment="1">
      <alignment horizontal="center" vertical="top" wrapText="1"/>
    </xf>
    <xf numFmtId="0" fontId="3" fillId="7" borderId="41" xfId="0" applyFont="1" applyFill="1" applyBorder="1" applyAlignment="1">
      <alignment horizontal="left" vertical="top" wrapText="1"/>
    </xf>
    <xf numFmtId="165" fontId="3" fillId="7" borderId="41" xfId="1" applyFont="1" applyFill="1" applyBorder="1" applyAlignment="1">
      <alignment horizontal="left" vertical="top" wrapText="1"/>
    </xf>
    <xf numFmtId="165" fontId="3" fillId="7" borderId="41" xfId="1" applyFont="1" applyFill="1" applyBorder="1" applyAlignment="1">
      <alignment horizontal="center" vertical="top"/>
    </xf>
    <xf numFmtId="0" fontId="3" fillId="7" borderId="41" xfId="0" applyNumberFormat="1" applyFont="1" applyFill="1" applyBorder="1" applyAlignment="1">
      <alignment vertical="top" wrapText="1"/>
    </xf>
    <xf numFmtId="165" fontId="3" fillId="7" borderId="41" xfId="1" applyFont="1" applyFill="1" applyBorder="1" applyAlignment="1">
      <alignment vertical="top"/>
    </xf>
    <xf numFmtId="0" fontId="4" fillId="3" borderId="41" xfId="0" applyFont="1" applyFill="1" applyBorder="1" applyAlignment="1">
      <alignment horizontal="center" vertical="top" wrapText="1"/>
    </xf>
    <xf numFmtId="0" fontId="4" fillId="3" borderId="41" xfId="0" applyFont="1" applyFill="1" applyBorder="1" applyAlignment="1">
      <alignment horizontal="left" vertical="top" wrapText="1"/>
    </xf>
    <xf numFmtId="165" fontId="4" fillId="3" borderId="41" xfId="1" applyFont="1" applyFill="1" applyBorder="1" applyAlignment="1">
      <alignment horizontal="left" vertical="top" wrapText="1"/>
    </xf>
    <xf numFmtId="165" fontId="4" fillId="3" borderId="41" xfId="1" applyFont="1" applyFill="1" applyBorder="1" applyAlignment="1">
      <alignment horizontal="center" vertical="top"/>
    </xf>
    <xf numFmtId="0" fontId="4" fillId="3" borderId="41" xfId="0" applyNumberFormat="1" applyFont="1" applyFill="1" applyBorder="1" applyAlignment="1">
      <alignment vertical="top" wrapText="1"/>
    </xf>
    <xf numFmtId="165" fontId="4" fillId="3" borderId="41" xfId="1" applyFont="1" applyFill="1" applyBorder="1" applyAlignment="1">
      <alignment vertical="top"/>
    </xf>
    <xf numFmtId="165" fontId="4" fillId="7" borderId="41" xfId="1" applyFont="1" applyFill="1" applyBorder="1" applyAlignment="1">
      <alignment horizontal="left" vertical="top" wrapText="1"/>
    </xf>
    <xf numFmtId="165" fontId="4" fillId="7" borderId="41" xfId="1" applyFont="1" applyFill="1" applyBorder="1" applyAlignment="1">
      <alignment horizontal="center" vertical="top"/>
    </xf>
    <xf numFmtId="0" fontId="4" fillId="0" borderId="41" xfId="0" applyFont="1" applyFill="1" applyBorder="1" applyAlignment="1">
      <alignment horizontal="center" vertical="top" wrapText="1"/>
    </xf>
    <xf numFmtId="0" fontId="4" fillId="0" borderId="41" xfId="0" applyFont="1" applyFill="1" applyBorder="1" applyAlignment="1">
      <alignment horizontal="left" vertical="top" wrapText="1"/>
    </xf>
    <xf numFmtId="165" fontId="4" fillId="0" borderId="41" xfId="1" applyFont="1" applyFill="1" applyBorder="1" applyAlignment="1">
      <alignment horizontal="left" vertical="top" wrapText="1"/>
    </xf>
    <xf numFmtId="165" fontId="4" fillId="0" borderId="41" xfId="1" applyFont="1" applyFill="1" applyBorder="1" applyAlignment="1">
      <alignment horizontal="center" vertical="top"/>
    </xf>
    <xf numFmtId="165" fontId="4" fillId="0" borderId="41" xfId="1" applyFont="1" applyFill="1" applyBorder="1" applyAlignment="1">
      <alignment vertical="top"/>
    </xf>
    <xf numFmtId="0" fontId="4" fillId="0" borderId="41" xfId="0" applyNumberFormat="1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4" borderId="41" xfId="0" applyFont="1" applyFill="1" applyBorder="1" applyAlignment="1">
      <alignment horizontal="center" vertical="top" wrapText="1"/>
    </xf>
    <xf numFmtId="0" fontId="3" fillId="4" borderId="41" xfId="0" applyFont="1" applyFill="1" applyBorder="1" applyAlignment="1">
      <alignment horizontal="left" vertical="top" wrapText="1"/>
    </xf>
    <xf numFmtId="165" fontId="3" fillId="4" borderId="41" xfId="1" applyFont="1" applyFill="1" applyBorder="1" applyAlignment="1">
      <alignment horizontal="left" vertical="top" wrapText="1"/>
    </xf>
    <xf numFmtId="165" fontId="3" fillId="4" borderId="41" xfId="1" applyFont="1" applyFill="1" applyBorder="1" applyAlignment="1">
      <alignment horizontal="center" vertical="top"/>
    </xf>
    <xf numFmtId="165" fontId="3" fillId="4" borderId="41" xfId="1" applyFont="1" applyFill="1" applyBorder="1" applyAlignment="1">
      <alignment vertical="top"/>
    </xf>
    <xf numFmtId="0" fontId="4" fillId="7" borderId="41" xfId="0" applyNumberFormat="1" applyFont="1" applyFill="1" applyBorder="1" applyAlignment="1">
      <alignment vertical="top" wrapText="1"/>
    </xf>
    <xf numFmtId="165" fontId="4" fillId="7" borderId="41" xfId="1" applyFont="1" applyFill="1" applyBorder="1" applyAlignment="1">
      <alignment vertical="top"/>
    </xf>
    <xf numFmtId="0" fontId="4" fillId="4" borderId="41" xfId="0" applyFont="1" applyFill="1" applyBorder="1" applyAlignment="1">
      <alignment horizontal="center" vertical="top" wrapText="1"/>
    </xf>
    <xf numFmtId="165" fontId="4" fillId="4" borderId="41" xfId="1" applyFont="1" applyFill="1" applyBorder="1" applyAlignment="1">
      <alignment horizontal="left" vertical="top" wrapText="1"/>
    </xf>
    <xf numFmtId="165" fontId="4" fillId="4" borderId="41" xfId="1" applyFont="1" applyFill="1" applyBorder="1" applyAlignment="1">
      <alignment horizontal="center" vertical="top"/>
    </xf>
    <xf numFmtId="0" fontId="4" fillId="4" borderId="41" xfId="0" applyNumberFormat="1" applyFont="1" applyFill="1" applyBorder="1" applyAlignment="1">
      <alignment vertical="top" wrapText="1"/>
    </xf>
    <xf numFmtId="165" fontId="3" fillId="3" borderId="41" xfId="1" applyFont="1" applyFill="1" applyBorder="1" applyAlignment="1">
      <alignment vertical="top"/>
    </xf>
    <xf numFmtId="0" fontId="3" fillId="0" borderId="41" xfId="0" applyFont="1" applyFill="1" applyBorder="1" applyAlignment="1">
      <alignment horizontal="left" vertical="top" wrapText="1"/>
    </xf>
    <xf numFmtId="165" fontId="3" fillId="0" borderId="41" xfId="1" applyFont="1" applyFill="1" applyBorder="1" applyAlignment="1">
      <alignment horizontal="left" vertical="top" wrapText="1"/>
    </xf>
    <xf numFmtId="165" fontId="3" fillId="0" borderId="41" xfId="1" applyFont="1" applyFill="1" applyBorder="1" applyAlignment="1">
      <alignment horizontal="center" vertical="top"/>
    </xf>
    <xf numFmtId="0" fontId="3" fillId="0" borderId="41" xfId="0" applyNumberFormat="1" applyFont="1" applyFill="1" applyBorder="1" applyAlignment="1">
      <alignment vertical="top" wrapText="1"/>
    </xf>
    <xf numFmtId="165" fontId="3" fillId="0" borderId="41" xfId="1" applyFont="1" applyFill="1" applyBorder="1" applyAlignment="1">
      <alignment vertical="top"/>
    </xf>
    <xf numFmtId="0" fontId="3" fillId="4" borderId="41" xfId="0" applyNumberFormat="1" applyFont="1" applyFill="1" applyBorder="1" applyAlignment="1">
      <alignment vertical="top" wrapText="1"/>
    </xf>
    <xf numFmtId="165" fontId="4" fillId="3" borderId="41" xfId="1" applyFont="1" applyFill="1" applyBorder="1" applyAlignment="1">
      <alignment horizontal="right" vertical="top"/>
    </xf>
    <xf numFmtId="0" fontId="5" fillId="8" borderId="65" xfId="2" applyFont="1" applyFill="1" applyBorder="1" applyAlignment="1">
      <alignment horizontal="left" vertical="top"/>
    </xf>
    <xf numFmtId="0" fontId="5" fillId="8" borderId="66" xfId="2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center" vertical="top" wrapText="1"/>
    </xf>
    <xf numFmtId="0" fontId="6" fillId="7" borderId="0" xfId="0" applyFont="1" applyFill="1" applyAlignment="1">
      <alignment vertical="top"/>
    </xf>
    <xf numFmtId="0" fontId="4" fillId="3" borderId="6" xfId="0" applyFont="1" applyFill="1" applyBorder="1" applyAlignment="1">
      <alignment horizontal="left" vertical="top" wrapText="1"/>
    </xf>
    <xf numFmtId="43" fontId="6" fillId="0" borderId="0" xfId="0" applyNumberFormat="1" applyFont="1" applyFill="1" applyAlignment="1">
      <alignment vertical="top"/>
    </xf>
    <xf numFmtId="165" fontId="5" fillId="2" borderId="22" xfId="1" applyFont="1" applyFill="1" applyBorder="1" applyAlignment="1">
      <alignment horizontal="center" vertical="center" wrapText="1"/>
    </xf>
    <xf numFmtId="165" fontId="5" fillId="2" borderId="23" xfId="1" applyFont="1" applyFill="1" applyBorder="1" applyAlignment="1">
      <alignment horizontal="center" vertical="center" wrapText="1"/>
    </xf>
    <xf numFmtId="165" fontId="5" fillId="2" borderId="24" xfId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2" applyFont="1" applyFill="1" applyBorder="1" applyAlignment="1">
      <alignment horizontal="left" vertical="top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 wrapText="1"/>
    </xf>
    <xf numFmtId="0" fontId="5" fillId="2" borderId="18" xfId="2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5" fillId="2" borderId="60" xfId="1" applyFont="1" applyFill="1" applyBorder="1" applyAlignment="1">
      <alignment horizontal="center" vertical="center" wrapText="1"/>
    </xf>
    <xf numFmtId="165" fontId="5" fillId="2" borderId="61" xfId="1" applyFont="1" applyFill="1" applyBorder="1" applyAlignment="1">
      <alignment horizontal="center" vertical="center" wrapText="1"/>
    </xf>
    <xf numFmtId="165" fontId="5" fillId="2" borderId="62" xfId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2" borderId="59" xfId="2" applyFont="1" applyFill="1" applyBorder="1" applyAlignment="1">
      <alignment horizontal="center" vertical="center"/>
    </xf>
    <xf numFmtId="0" fontId="5" fillId="2" borderId="41" xfId="2" applyNumberFormat="1" applyFont="1" applyFill="1" applyBorder="1" applyAlignment="1">
      <alignment horizontal="center" vertical="center" wrapText="1"/>
    </xf>
    <xf numFmtId="165" fontId="5" fillId="2" borderId="42" xfId="1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84" xfId="2" applyFont="1" applyFill="1" applyBorder="1" applyAlignment="1">
      <alignment horizontal="center" vertical="center" wrapText="1"/>
    </xf>
    <xf numFmtId="0" fontId="5" fillId="2" borderId="39" xfId="2" applyFont="1" applyFill="1" applyBorder="1" applyAlignment="1">
      <alignment horizontal="center" vertical="center" wrapText="1"/>
    </xf>
    <xf numFmtId="0" fontId="5" fillId="2" borderId="85" xfId="2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horizontal="center" vertical="center" wrapText="1"/>
    </xf>
    <xf numFmtId="0" fontId="5" fillId="2" borderId="39" xfId="2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/>
    </xf>
    <xf numFmtId="165" fontId="5" fillId="2" borderId="41" xfId="1" applyFont="1" applyFill="1" applyBorder="1" applyAlignment="1">
      <alignment horizontal="center" vertical="center" wrapText="1"/>
    </xf>
    <xf numFmtId="0" fontId="5" fillId="2" borderId="42" xfId="2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</cellXfs>
  <cellStyles count="23">
    <cellStyle name="Comma [0]" xfId="1" builtinId="6"/>
    <cellStyle name="Comma [0] 2" xfId="10"/>
    <cellStyle name="Comma [0] 2 2 3" xfId="19"/>
    <cellStyle name="Comma [0] 2 4" xfId="17"/>
    <cellStyle name="Comma [0] 3" xfId="14"/>
    <cellStyle name="Comma [0] 6" xfId="4"/>
    <cellStyle name="Comma 2" xfId="6"/>
    <cellStyle name="Comma 2 2" xfId="12"/>
    <cellStyle name="Comma 3" xfId="7"/>
    <cellStyle name="Comma 4" xfId="11"/>
    <cellStyle name="Comma 5" xfId="13"/>
    <cellStyle name="Currency" xfId="22" builtinId="4"/>
    <cellStyle name="Currency [0]" xfId="21" builtinId="7"/>
    <cellStyle name="Currency [0] 2" xfId="8"/>
    <cellStyle name="Normal" xfId="0" builtinId="0"/>
    <cellStyle name="Normal 2" xfId="2"/>
    <cellStyle name="Normal 2 2" xfId="5"/>
    <cellStyle name="Normal 2 2 2" xfId="18"/>
    <cellStyle name="Normal 2 2 2 2" xfId="16"/>
    <cellStyle name="Normal 2 3" xfId="9"/>
    <cellStyle name="Normal 3 2" xfId="20"/>
    <cellStyle name="Normal 6" xfId="3"/>
    <cellStyle name="Percent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zoomScaleNormal="100" workbookViewId="0">
      <selection activeCell="H14" sqref="H14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119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120</v>
      </c>
      <c r="J5" s="429"/>
      <c r="K5" s="430"/>
    </row>
    <row r="6" spans="1:15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08" t="s">
        <v>4</v>
      </c>
    </row>
    <row r="7" spans="1:15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09"/>
    </row>
    <row r="8" spans="1:15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10"/>
    </row>
    <row r="9" spans="1:15" ht="12" thickBot="1" x14ac:dyDescent="0.4">
      <c r="A9" s="411">
        <v>1</v>
      </c>
      <c r="B9" s="412"/>
      <c r="C9" s="412"/>
      <c r="D9" s="412"/>
      <c r="E9" s="412"/>
      <c r="F9" s="47"/>
      <c r="G9" s="39">
        <v>2</v>
      </c>
      <c r="H9" s="20">
        <v>3</v>
      </c>
      <c r="I9" s="37">
        <v>4</v>
      </c>
      <c r="J9" s="38">
        <v>5</v>
      </c>
      <c r="K9" s="66">
        <v>6</v>
      </c>
    </row>
    <row r="10" spans="1:15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67">
        <f>K11+K17+K20+K32+K39+K46+K55+K66+K73</f>
        <v>1509899700</v>
      </c>
    </row>
    <row r="11" spans="1:15" s="3" customFormat="1" ht="23" x14ac:dyDescent="0.35">
      <c r="A11" s="7"/>
      <c r="B11" s="8"/>
      <c r="C11" s="8"/>
      <c r="D11" s="15">
        <v>1</v>
      </c>
      <c r="E11" s="22"/>
      <c r="F11" s="10"/>
      <c r="G11" s="16" t="s">
        <v>7</v>
      </c>
      <c r="H11" s="27" t="s">
        <v>19</v>
      </c>
      <c r="I11" s="11"/>
      <c r="J11" s="24"/>
      <c r="K11" s="68">
        <f>SUM(K12:K15)</f>
        <v>590899700</v>
      </c>
      <c r="M11" s="100"/>
      <c r="O11" s="68"/>
    </row>
    <row r="12" spans="1:15" ht="23" x14ac:dyDescent="0.35">
      <c r="A12" s="12"/>
      <c r="B12" s="13"/>
      <c r="C12" s="13"/>
      <c r="D12" s="15"/>
      <c r="E12" s="22">
        <v>1</v>
      </c>
      <c r="F12" s="9"/>
      <c r="G12" s="21" t="s">
        <v>20</v>
      </c>
      <c r="H12" s="28" t="s">
        <v>21</v>
      </c>
      <c r="I12" s="14" t="s">
        <v>17</v>
      </c>
      <c r="J12" s="25" t="s">
        <v>9</v>
      </c>
      <c r="K12" s="69">
        <v>25000000</v>
      </c>
      <c r="M12" s="46"/>
      <c r="O12" s="69"/>
    </row>
    <row r="13" spans="1:15" ht="23" x14ac:dyDescent="0.35">
      <c r="A13" s="12"/>
      <c r="B13" s="13"/>
      <c r="C13" s="13"/>
      <c r="D13" s="15"/>
      <c r="E13" s="22">
        <v>2</v>
      </c>
      <c r="F13" s="9"/>
      <c r="G13" s="21" t="s">
        <v>22</v>
      </c>
      <c r="H13" s="28" t="s">
        <v>23</v>
      </c>
      <c r="I13" s="14" t="s">
        <v>17</v>
      </c>
      <c r="J13" s="25" t="s">
        <v>24</v>
      </c>
      <c r="K13" s="69">
        <v>15000000</v>
      </c>
      <c r="M13" s="44"/>
      <c r="N13" s="46"/>
      <c r="O13" s="69"/>
    </row>
    <row r="14" spans="1:15" ht="23" x14ac:dyDescent="0.35">
      <c r="A14" s="12"/>
      <c r="B14" s="13"/>
      <c r="C14" s="13"/>
      <c r="D14" s="15"/>
      <c r="E14" s="22">
        <v>3</v>
      </c>
      <c r="F14" s="9"/>
      <c r="G14" s="21" t="s">
        <v>25</v>
      </c>
      <c r="H14" s="28" t="s">
        <v>26</v>
      </c>
      <c r="I14" s="14" t="s">
        <v>17</v>
      </c>
      <c r="J14" s="25" t="s">
        <v>15</v>
      </c>
      <c r="K14" s="69">
        <v>100899700</v>
      </c>
      <c r="O14" s="69"/>
    </row>
    <row r="15" spans="1:15" ht="23" x14ac:dyDescent="0.35">
      <c r="A15" s="12"/>
      <c r="B15" s="13"/>
      <c r="C15" s="13"/>
      <c r="D15" s="15"/>
      <c r="E15" s="22">
        <v>4</v>
      </c>
      <c r="F15" s="9"/>
      <c r="G15" s="21" t="s">
        <v>27</v>
      </c>
      <c r="H15" s="28" t="s">
        <v>28</v>
      </c>
      <c r="I15" s="14" t="s">
        <v>17</v>
      </c>
      <c r="J15" s="25" t="s">
        <v>115</v>
      </c>
      <c r="K15" s="69">
        <v>450000000</v>
      </c>
      <c r="M15" s="45"/>
      <c r="O15" s="69"/>
    </row>
    <row r="16" spans="1:15" x14ac:dyDescent="0.35">
      <c r="A16" s="12"/>
      <c r="B16" s="13"/>
      <c r="C16" s="13"/>
      <c r="D16" s="15"/>
      <c r="E16" s="22"/>
      <c r="F16" s="9"/>
      <c r="G16" s="21"/>
      <c r="H16" s="28"/>
      <c r="I16" s="14"/>
      <c r="J16" s="25"/>
      <c r="K16" s="69"/>
      <c r="O16" s="69"/>
    </row>
    <row r="17" spans="1:15" s="3" customFormat="1" x14ac:dyDescent="0.35">
      <c r="A17" s="7"/>
      <c r="B17" s="8"/>
      <c r="C17" s="8"/>
      <c r="D17" s="15">
        <v>2</v>
      </c>
      <c r="E17" s="22"/>
      <c r="F17" s="10"/>
      <c r="G17" s="16" t="s">
        <v>10</v>
      </c>
      <c r="H17" s="27" t="s">
        <v>29</v>
      </c>
      <c r="I17" s="11"/>
      <c r="J17" s="24"/>
      <c r="K17" s="68">
        <f>SUM(K18:K19)</f>
        <v>30000000</v>
      </c>
      <c r="O17" s="69"/>
    </row>
    <row r="18" spans="1:15" ht="23" x14ac:dyDescent="0.35">
      <c r="A18" s="12"/>
      <c r="B18" s="13"/>
      <c r="C18" s="13"/>
      <c r="D18" s="15"/>
      <c r="E18" s="22">
        <v>1</v>
      </c>
      <c r="F18" s="9"/>
      <c r="G18" s="21" t="s">
        <v>30</v>
      </c>
      <c r="H18" s="28" t="s">
        <v>31</v>
      </c>
      <c r="I18" s="14" t="s">
        <v>17</v>
      </c>
      <c r="J18" s="25" t="s">
        <v>121</v>
      </c>
      <c r="K18" s="69">
        <v>30000000</v>
      </c>
      <c r="O18" s="69"/>
    </row>
    <row r="19" spans="1:15" x14ac:dyDescent="0.35">
      <c r="A19" s="12"/>
      <c r="B19" s="13"/>
      <c r="C19" s="13"/>
      <c r="D19" s="15"/>
      <c r="E19" s="22"/>
      <c r="F19" s="9"/>
      <c r="G19" s="21"/>
      <c r="H19" s="28"/>
      <c r="I19" s="14"/>
      <c r="J19" s="25"/>
      <c r="K19" s="69"/>
      <c r="O19" s="17"/>
    </row>
    <row r="20" spans="1:15" s="3" customFormat="1" ht="23" x14ac:dyDescent="0.35">
      <c r="A20" s="7"/>
      <c r="B20" s="8"/>
      <c r="C20" s="8"/>
      <c r="D20" s="15">
        <v>3</v>
      </c>
      <c r="E20" s="22"/>
      <c r="F20" s="10"/>
      <c r="G20" s="16" t="s">
        <v>8</v>
      </c>
      <c r="H20" s="27" t="s">
        <v>32</v>
      </c>
      <c r="I20" s="11"/>
      <c r="J20" s="24"/>
      <c r="K20" s="68">
        <f>SUM(K21:K29)</f>
        <v>150000000</v>
      </c>
      <c r="O20" s="69"/>
    </row>
    <row r="21" spans="1:15" x14ac:dyDescent="0.35">
      <c r="A21" s="12"/>
      <c r="B21" s="13"/>
      <c r="C21" s="13"/>
      <c r="D21" s="15"/>
      <c r="E21" s="22">
        <v>1</v>
      </c>
      <c r="F21" s="9"/>
      <c r="G21" s="21" t="s">
        <v>33</v>
      </c>
      <c r="H21" s="28" t="s">
        <v>34</v>
      </c>
      <c r="I21" s="14" t="s">
        <v>17</v>
      </c>
      <c r="J21" s="25">
        <v>1</v>
      </c>
      <c r="K21" s="69">
        <v>20000000</v>
      </c>
      <c r="O21" s="69"/>
    </row>
    <row r="22" spans="1:15" x14ac:dyDescent="0.35">
      <c r="A22" s="12"/>
      <c r="B22" s="13"/>
      <c r="C22" s="13"/>
      <c r="D22" s="15"/>
      <c r="E22" s="22">
        <v>2</v>
      </c>
      <c r="F22" s="9"/>
      <c r="G22" s="21" t="s">
        <v>35</v>
      </c>
      <c r="H22" s="28" t="s">
        <v>16</v>
      </c>
      <c r="I22" s="14" t="s">
        <v>17</v>
      </c>
      <c r="J22" s="25">
        <v>1</v>
      </c>
      <c r="K22" s="69">
        <v>22500000</v>
      </c>
      <c r="O22" s="69"/>
    </row>
    <row r="23" spans="1:15" x14ac:dyDescent="0.35">
      <c r="A23" s="12"/>
      <c r="B23" s="13"/>
      <c r="C23" s="13"/>
      <c r="D23" s="15"/>
      <c r="E23" s="22">
        <v>3</v>
      </c>
      <c r="F23" s="9"/>
      <c r="G23" s="21" t="s">
        <v>36</v>
      </c>
      <c r="H23" s="28" t="s">
        <v>37</v>
      </c>
      <c r="I23" s="14" t="s">
        <v>17</v>
      </c>
      <c r="J23" s="25">
        <v>1</v>
      </c>
      <c r="K23" s="17">
        <v>0</v>
      </c>
      <c r="O23" s="69"/>
    </row>
    <row r="24" spans="1:15" x14ac:dyDescent="0.35">
      <c r="A24" s="12"/>
      <c r="B24" s="13"/>
      <c r="C24" s="13"/>
      <c r="D24" s="15"/>
      <c r="E24" s="22">
        <v>4</v>
      </c>
      <c r="F24" s="9"/>
      <c r="G24" s="21" t="s">
        <v>38</v>
      </c>
      <c r="H24" s="28" t="s">
        <v>39</v>
      </c>
      <c r="I24" s="14" t="s">
        <v>17</v>
      </c>
      <c r="J24" s="25">
        <v>1</v>
      </c>
      <c r="K24" s="69">
        <v>15000000</v>
      </c>
      <c r="O24" s="69"/>
    </row>
    <row r="25" spans="1:15" x14ac:dyDescent="0.35">
      <c r="A25" s="12"/>
      <c r="B25" s="13"/>
      <c r="C25" s="13"/>
      <c r="D25" s="15"/>
      <c r="E25" s="22">
        <v>5</v>
      </c>
      <c r="F25" s="9"/>
      <c r="G25" s="21" t="s">
        <v>40</v>
      </c>
      <c r="H25" s="28" t="s">
        <v>41</v>
      </c>
      <c r="I25" s="14" t="s">
        <v>17</v>
      </c>
      <c r="J25" s="25">
        <v>1</v>
      </c>
      <c r="K25" s="69">
        <v>20000000</v>
      </c>
      <c r="O25" s="69"/>
    </row>
    <row r="26" spans="1:15" x14ac:dyDescent="0.35">
      <c r="A26" s="12"/>
      <c r="B26" s="13"/>
      <c r="C26" s="13"/>
      <c r="D26" s="15"/>
      <c r="E26" s="22">
        <v>6</v>
      </c>
      <c r="F26" s="9"/>
      <c r="G26" s="21" t="s">
        <v>42</v>
      </c>
      <c r="H26" s="28" t="s">
        <v>43</v>
      </c>
      <c r="I26" s="14" t="s">
        <v>17</v>
      </c>
      <c r="J26" s="25">
        <v>1</v>
      </c>
      <c r="K26" s="69">
        <v>35000000</v>
      </c>
      <c r="O26" s="17"/>
    </row>
    <row r="27" spans="1:15" ht="23" x14ac:dyDescent="0.35">
      <c r="A27" s="12"/>
      <c r="B27" s="13"/>
      <c r="C27" s="13"/>
      <c r="D27" s="15"/>
      <c r="E27" s="22">
        <v>7</v>
      </c>
      <c r="F27" s="9"/>
      <c r="G27" s="21" t="s">
        <v>44</v>
      </c>
      <c r="H27" s="28" t="s">
        <v>45</v>
      </c>
      <c r="I27" s="14" t="s">
        <v>17</v>
      </c>
      <c r="J27" s="25">
        <v>1</v>
      </c>
      <c r="K27" s="69">
        <v>25000000</v>
      </c>
      <c r="O27" s="17"/>
    </row>
    <row r="28" spans="1:15" ht="23" x14ac:dyDescent="0.35">
      <c r="A28" s="12"/>
      <c r="B28" s="13"/>
      <c r="C28" s="13"/>
      <c r="D28" s="15"/>
      <c r="E28" s="22">
        <v>8</v>
      </c>
      <c r="F28" s="9"/>
      <c r="G28" s="21" t="s">
        <v>46</v>
      </c>
      <c r="H28" s="28" t="s">
        <v>47</v>
      </c>
      <c r="I28" s="14" t="s">
        <v>17</v>
      </c>
      <c r="J28" s="25">
        <v>1</v>
      </c>
      <c r="K28" s="69">
        <v>5000000</v>
      </c>
      <c r="O28" s="69"/>
    </row>
    <row r="29" spans="1:15" x14ac:dyDescent="0.35">
      <c r="A29" s="12"/>
      <c r="B29" s="13"/>
      <c r="C29" s="13"/>
      <c r="D29" s="15"/>
      <c r="E29" s="22">
        <v>9</v>
      </c>
      <c r="F29" s="9"/>
      <c r="G29" s="21" t="s">
        <v>48</v>
      </c>
      <c r="H29" s="28" t="s">
        <v>49</v>
      </c>
      <c r="I29" s="14" t="s">
        <v>17</v>
      </c>
      <c r="J29" s="25">
        <v>1</v>
      </c>
      <c r="K29" s="69">
        <v>7500000</v>
      </c>
      <c r="O29" s="69"/>
    </row>
    <row r="30" spans="1:15" x14ac:dyDescent="0.35">
      <c r="A30" s="12"/>
      <c r="B30" s="13"/>
      <c r="C30" s="13"/>
      <c r="D30" s="15"/>
      <c r="E30" s="22">
        <v>10</v>
      </c>
      <c r="F30" s="9"/>
      <c r="G30" s="21" t="s">
        <v>50</v>
      </c>
      <c r="H30" s="28" t="s">
        <v>39</v>
      </c>
      <c r="I30" s="14" t="s">
        <v>17</v>
      </c>
      <c r="J30" s="25">
        <v>1</v>
      </c>
      <c r="K30" s="69" t="s">
        <v>11</v>
      </c>
      <c r="O30" s="69"/>
    </row>
    <row r="31" spans="1:15" x14ac:dyDescent="0.35">
      <c r="A31" s="12"/>
      <c r="B31" s="13"/>
      <c r="C31" s="13"/>
      <c r="D31" s="15"/>
      <c r="E31" s="22"/>
      <c r="F31" s="9"/>
      <c r="G31" s="21"/>
      <c r="H31" s="28"/>
      <c r="I31" s="14"/>
      <c r="J31" s="25"/>
      <c r="K31" s="69"/>
      <c r="O31" s="69"/>
    </row>
    <row r="32" spans="1:15" s="3" customFormat="1" ht="23" x14ac:dyDescent="0.35">
      <c r="A32" s="7"/>
      <c r="B32" s="8"/>
      <c r="C32" s="8"/>
      <c r="D32" s="15">
        <v>4</v>
      </c>
      <c r="E32" s="22"/>
      <c r="F32" s="10"/>
      <c r="G32" s="16" t="s">
        <v>51</v>
      </c>
      <c r="H32" s="27" t="s">
        <v>52</v>
      </c>
      <c r="I32" s="11"/>
      <c r="J32" s="24"/>
      <c r="K32" s="68">
        <f>SUM(K33:K38)</f>
        <v>70000000</v>
      </c>
      <c r="O32" s="69"/>
    </row>
    <row r="33" spans="1:15" x14ac:dyDescent="0.35">
      <c r="A33" s="12"/>
      <c r="B33" s="13"/>
      <c r="C33" s="13"/>
      <c r="D33" s="15"/>
      <c r="E33" s="22">
        <v>1</v>
      </c>
      <c r="F33" s="9"/>
      <c r="G33" s="21" t="s">
        <v>53</v>
      </c>
      <c r="H33" s="28" t="s">
        <v>54</v>
      </c>
      <c r="I33" s="14" t="s">
        <v>17</v>
      </c>
      <c r="J33" s="25" t="s">
        <v>18</v>
      </c>
      <c r="K33" s="17">
        <v>20000000</v>
      </c>
      <c r="O33" s="69"/>
    </row>
    <row r="34" spans="1:15" x14ac:dyDescent="0.35">
      <c r="A34" s="12"/>
      <c r="B34" s="13"/>
      <c r="C34" s="13"/>
      <c r="D34" s="15"/>
      <c r="E34" s="22">
        <v>2</v>
      </c>
      <c r="F34" s="9"/>
      <c r="G34" s="21" t="s">
        <v>55</v>
      </c>
      <c r="H34" s="28" t="s">
        <v>56</v>
      </c>
      <c r="I34" s="14" t="s">
        <v>17</v>
      </c>
      <c r="J34" s="25" t="s">
        <v>18</v>
      </c>
      <c r="K34" s="17">
        <v>10000000</v>
      </c>
      <c r="O34" s="69"/>
    </row>
    <row r="35" spans="1:15" x14ac:dyDescent="0.35">
      <c r="A35" s="12"/>
      <c r="B35" s="13"/>
      <c r="C35" s="13"/>
      <c r="D35" s="15"/>
      <c r="E35" s="22">
        <v>3</v>
      </c>
      <c r="F35" s="9"/>
      <c r="G35" s="21" t="s">
        <v>57</v>
      </c>
      <c r="H35" s="28" t="s">
        <v>58</v>
      </c>
      <c r="I35" s="14" t="s">
        <v>17</v>
      </c>
      <c r="J35" s="25">
        <v>0.9</v>
      </c>
      <c r="K35" s="69">
        <v>10000000</v>
      </c>
      <c r="O35" s="69"/>
    </row>
    <row r="36" spans="1:15" x14ac:dyDescent="0.35">
      <c r="A36" s="12"/>
      <c r="B36" s="13"/>
      <c r="C36" s="13"/>
      <c r="D36" s="15"/>
      <c r="E36" s="22">
        <v>4</v>
      </c>
      <c r="F36" s="9"/>
      <c r="G36" s="21" t="s">
        <v>122</v>
      </c>
      <c r="H36" s="28" t="s">
        <v>123</v>
      </c>
      <c r="I36" s="14" t="s">
        <v>17</v>
      </c>
      <c r="J36" s="25">
        <v>0.9</v>
      </c>
      <c r="K36" s="69">
        <v>10000000</v>
      </c>
      <c r="O36" s="69"/>
    </row>
    <row r="37" spans="1:15" ht="23" x14ac:dyDescent="0.35">
      <c r="A37" s="12"/>
      <c r="B37" s="13"/>
      <c r="C37" s="13"/>
      <c r="D37" s="15"/>
      <c r="E37" s="22">
        <v>5</v>
      </c>
      <c r="F37" s="9"/>
      <c r="G37" s="21" t="s">
        <v>59</v>
      </c>
      <c r="H37" s="28" t="s">
        <v>60</v>
      </c>
      <c r="I37" s="14" t="s">
        <v>17</v>
      </c>
      <c r="J37" s="25">
        <v>0.9</v>
      </c>
      <c r="K37" s="69">
        <v>20000000</v>
      </c>
      <c r="O37" s="69"/>
    </row>
    <row r="38" spans="1:15" x14ac:dyDescent="0.35">
      <c r="A38" s="12"/>
      <c r="B38" s="13"/>
      <c r="C38" s="13"/>
      <c r="D38" s="15"/>
      <c r="E38" s="22"/>
      <c r="F38" s="9"/>
      <c r="G38" s="21"/>
      <c r="H38" s="28"/>
      <c r="I38" s="14"/>
      <c r="J38" s="25"/>
      <c r="K38" s="69"/>
      <c r="O38" s="79"/>
    </row>
    <row r="39" spans="1:15" s="3" customFormat="1" ht="34.5" x14ac:dyDescent="0.35">
      <c r="A39" s="7"/>
      <c r="B39" s="8"/>
      <c r="C39" s="8"/>
      <c r="D39" s="15">
        <v>5</v>
      </c>
      <c r="E39" s="22"/>
      <c r="F39" s="10"/>
      <c r="G39" s="16" t="s">
        <v>12</v>
      </c>
      <c r="H39" s="27" t="s">
        <v>61</v>
      </c>
      <c r="I39" s="11"/>
      <c r="J39" s="24"/>
      <c r="K39" s="68">
        <f>SUM(K40:K44)</f>
        <v>140000000</v>
      </c>
      <c r="O39" s="69"/>
    </row>
    <row r="40" spans="1:15" ht="23" x14ac:dyDescent="0.35">
      <c r="A40" s="12"/>
      <c r="B40" s="13"/>
      <c r="C40" s="13"/>
      <c r="D40" s="15"/>
      <c r="E40" s="22">
        <v>1</v>
      </c>
      <c r="F40" s="9"/>
      <c r="G40" s="21" t="s">
        <v>62</v>
      </c>
      <c r="H40" s="28" t="s">
        <v>63</v>
      </c>
      <c r="I40" s="14" t="s">
        <v>17</v>
      </c>
      <c r="J40" s="25">
        <v>1</v>
      </c>
      <c r="K40" s="69">
        <v>20000000</v>
      </c>
      <c r="O40" s="69"/>
    </row>
    <row r="41" spans="1:15" x14ac:dyDescent="0.35">
      <c r="A41" s="12"/>
      <c r="B41" s="13"/>
      <c r="C41" s="13"/>
      <c r="D41" s="15"/>
      <c r="E41" s="22">
        <v>2</v>
      </c>
      <c r="F41" s="9"/>
      <c r="G41" s="21" t="s">
        <v>116</v>
      </c>
      <c r="H41" s="28" t="s">
        <v>64</v>
      </c>
      <c r="I41" s="14" t="s">
        <v>17</v>
      </c>
      <c r="J41" s="25">
        <v>1</v>
      </c>
      <c r="K41" s="69">
        <v>20000000</v>
      </c>
      <c r="O41" s="69"/>
    </row>
    <row r="42" spans="1:15" x14ac:dyDescent="0.35">
      <c r="A42" s="12"/>
      <c r="B42" s="13"/>
      <c r="C42" s="13"/>
      <c r="D42" s="15"/>
      <c r="E42" s="22">
        <v>3</v>
      </c>
      <c r="F42" s="9"/>
      <c r="G42" s="21" t="s">
        <v>117</v>
      </c>
      <c r="H42" s="28" t="s">
        <v>64</v>
      </c>
      <c r="I42" s="14" t="s">
        <v>17</v>
      </c>
      <c r="J42" s="25">
        <v>1</v>
      </c>
      <c r="K42" s="69">
        <v>20000000</v>
      </c>
      <c r="O42" s="69"/>
    </row>
    <row r="43" spans="1:15" ht="34.5" x14ac:dyDescent="0.35">
      <c r="A43" s="12"/>
      <c r="B43" s="13"/>
      <c r="C43" s="13"/>
      <c r="D43" s="15"/>
      <c r="E43" s="22">
        <v>4</v>
      </c>
      <c r="F43" s="9"/>
      <c r="G43" s="21" t="s">
        <v>65</v>
      </c>
      <c r="H43" s="28" t="s">
        <v>66</v>
      </c>
      <c r="I43" s="14" t="s">
        <v>17</v>
      </c>
      <c r="J43" s="25">
        <v>0.9</v>
      </c>
      <c r="K43" s="69">
        <v>35000000</v>
      </c>
      <c r="O43" s="69"/>
    </row>
    <row r="44" spans="1:15" ht="23" x14ac:dyDescent="0.35">
      <c r="A44" s="12"/>
      <c r="B44" s="13"/>
      <c r="C44" s="13"/>
      <c r="D44" s="15"/>
      <c r="E44" s="22">
        <v>5</v>
      </c>
      <c r="F44" s="9"/>
      <c r="G44" s="21" t="s">
        <v>67</v>
      </c>
      <c r="H44" s="28" t="s">
        <v>68</v>
      </c>
      <c r="I44" s="14" t="s">
        <v>17</v>
      </c>
      <c r="J44" s="25">
        <v>0.9</v>
      </c>
      <c r="K44" s="69">
        <v>45000000</v>
      </c>
      <c r="O44" s="69"/>
    </row>
    <row r="45" spans="1:15" x14ac:dyDescent="0.35">
      <c r="A45" s="12"/>
      <c r="B45" s="13"/>
      <c r="C45" s="13"/>
      <c r="D45" s="15"/>
      <c r="E45" s="22"/>
      <c r="F45" s="9"/>
      <c r="G45" s="21"/>
      <c r="H45" s="28"/>
      <c r="I45" s="14"/>
      <c r="J45" s="25"/>
      <c r="K45" s="69"/>
      <c r="O45" s="69"/>
    </row>
    <row r="46" spans="1:15" s="3" customFormat="1" ht="34.5" x14ac:dyDescent="0.35">
      <c r="A46" s="7"/>
      <c r="B46" s="8"/>
      <c r="C46" s="8"/>
      <c r="D46" s="15">
        <v>6</v>
      </c>
      <c r="E46" s="22"/>
      <c r="F46" s="10"/>
      <c r="G46" s="16" t="s">
        <v>13</v>
      </c>
      <c r="H46" s="27" t="s">
        <v>69</v>
      </c>
      <c r="I46" s="11"/>
      <c r="J46" s="24"/>
      <c r="K46" s="68">
        <f>SUM(K47:K50)</f>
        <v>65000000</v>
      </c>
      <c r="O46" s="69"/>
    </row>
    <row r="47" spans="1:15" ht="23" x14ac:dyDescent="0.35">
      <c r="A47" s="12"/>
      <c r="B47" s="13"/>
      <c r="C47" s="13"/>
      <c r="D47" s="15"/>
      <c r="E47" s="22">
        <v>1</v>
      </c>
      <c r="F47" s="9"/>
      <c r="G47" s="21" t="s">
        <v>70</v>
      </c>
      <c r="H47" s="28" t="s">
        <v>71</v>
      </c>
      <c r="I47" s="14" t="s">
        <v>17</v>
      </c>
      <c r="J47" s="25">
        <v>0.9</v>
      </c>
      <c r="K47" s="69">
        <v>30000000</v>
      </c>
      <c r="O47" s="69"/>
    </row>
    <row r="48" spans="1:15" ht="23" x14ac:dyDescent="0.35">
      <c r="A48" s="12"/>
      <c r="B48" s="13"/>
      <c r="C48" s="13"/>
      <c r="D48" s="15"/>
      <c r="E48" s="22">
        <v>2</v>
      </c>
      <c r="F48" s="9"/>
      <c r="G48" s="21" t="s">
        <v>72</v>
      </c>
      <c r="H48" s="28" t="s">
        <v>73</v>
      </c>
      <c r="I48" s="14" t="s">
        <v>17</v>
      </c>
      <c r="J48" s="25">
        <v>0.8</v>
      </c>
      <c r="K48" s="69">
        <v>15000000</v>
      </c>
      <c r="O48" s="69"/>
    </row>
    <row r="49" spans="1:15" ht="34.5" x14ac:dyDescent="0.35">
      <c r="A49" s="70"/>
      <c r="B49" s="71"/>
      <c r="C49" s="71"/>
      <c r="D49" s="72"/>
      <c r="E49" s="73">
        <v>3</v>
      </c>
      <c r="F49" s="74"/>
      <c r="G49" s="75" t="s">
        <v>74</v>
      </c>
      <c r="H49" s="76" t="s">
        <v>75</v>
      </c>
      <c r="I49" s="14" t="s">
        <v>17</v>
      </c>
      <c r="J49" s="78">
        <v>1</v>
      </c>
      <c r="K49" s="79">
        <v>20000000</v>
      </c>
      <c r="O49" s="69"/>
    </row>
    <row r="50" spans="1:15" x14ac:dyDescent="0.35">
      <c r="A50" s="48"/>
      <c r="B50" s="48"/>
      <c r="C50" s="48"/>
      <c r="D50" s="49"/>
      <c r="E50" s="50"/>
      <c r="F50" s="51"/>
      <c r="G50" s="52"/>
      <c r="H50" s="53"/>
      <c r="I50" s="54"/>
      <c r="J50" s="55"/>
      <c r="K50" s="56"/>
      <c r="O50" s="69"/>
    </row>
    <row r="51" spans="1:15" x14ac:dyDescent="0.35">
      <c r="A51" s="57"/>
      <c r="B51" s="57"/>
      <c r="C51" s="57"/>
      <c r="D51" s="58"/>
      <c r="E51" s="59"/>
      <c r="F51" s="60"/>
      <c r="G51" s="61"/>
      <c r="H51" s="62"/>
      <c r="I51" s="63"/>
      <c r="J51" s="64"/>
      <c r="K51" s="65"/>
      <c r="O51" s="69"/>
    </row>
    <row r="52" spans="1:15" x14ac:dyDescent="0.35">
      <c r="A52" s="57"/>
      <c r="B52" s="57"/>
      <c r="C52" s="57"/>
      <c r="D52" s="58"/>
      <c r="E52" s="59"/>
      <c r="F52" s="60"/>
      <c r="G52" s="61"/>
      <c r="H52" s="62"/>
      <c r="I52" s="63"/>
      <c r="J52" s="64"/>
      <c r="K52" s="65"/>
      <c r="O52" s="79"/>
    </row>
    <row r="53" spans="1:15" x14ac:dyDescent="0.35">
      <c r="A53" s="57"/>
      <c r="B53" s="57"/>
      <c r="C53" s="57"/>
      <c r="D53" s="58"/>
      <c r="E53" s="59"/>
      <c r="F53" s="60"/>
      <c r="G53" s="61"/>
      <c r="H53" s="62"/>
      <c r="I53" s="63"/>
      <c r="J53" s="64"/>
      <c r="K53" s="65"/>
    </row>
    <row r="54" spans="1:15" ht="12" thickBot="1" x14ac:dyDescent="0.4">
      <c r="A54" s="57"/>
      <c r="B54" s="57"/>
      <c r="C54" s="57"/>
      <c r="D54" s="58"/>
      <c r="E54" s="59"/>
      <c r="F54" s="60"/>
      <c r="G54" s="61"/>
      <c r="H54" s="62"/>
      <c r="I54" s="63"/>
      <c r="J54" s="64"/>
      <c r="K54" s="65"/>
    </row>
    <row r="55" spans="1:15" s="3" customFormat="1" ht="35" thickTop="1" x14ac:dyDescent="0.35">
      <c r="A55" s="80"/>
      <c r="B55" s="81"/>
      <c r="C55" s="81"/>
      <c r="D55" s="82">
        <v>7</v>
      </c>
      <c r="E55" s="83"/>
      <c r="F55" s="84"/>
      <c r="G55" s="85" t="s">
        <v>14</v>
      </c>
      <c r="H55" s="86" t="s">
        <v>76</v>
      </c>
      <c r="I55" s="87"/>
      <c r="J55" s="88"/>
      <c r="K55" s="89">
        <f>SUM(K56:K65)</f>
        <v>244000000</v>
      </c>
      <c r="O55" s="111"/>
    </row>
    <row r="56" spans="1:15" ht="34.5" x14ac:dyDescent="0.35">
      <c r="A56" s="12"/>
      <c r="B56" s="13"/>
      <c r="C56" s="13"/>
      <c r="D56" s="15"/>
      <c r="E56" s="22">
        <v>1</v>
      </c>
      <c r="F56" s="9"/>
      <c r="G56" s="21" t="s">
        <v>77</v>
      </c>
      <c r="H56" s="28" t="s">
        <v>78</v>
      </c>
      <c r="I56" s="14" t="s">
        <v>17</v>
      </c>
      <c r="J56" s="25">
        <v>0.9</v>
      </c>
      <c r="K56" s="69">
        <v>17000000</v>
      </c>
    </row>
    <row r="57" spans="1:15" ht="23" x14ac:dyDescent="0.35">
      <c r="A57" s="12"/>
      <c r="B57" s="13"/>
      <c r="C57" s="13"/>
      <c r="D57" s="15"/>
      <c r="E57" s="22">
        <v>2</v>
      </c>
      <c r="F57" s="9"/>
      <c r="G57" s="21" t="s">
        <v>79</v>
      </c>
      <c r="H57" s="28" t="s">
        <v>80</v>
      </c>
      <c r="I57" s="14" t="s">
        <v>17</v>
      </c>
      <c r="J57" s="25">
        <v>1</v>
      </c>
      <c r="K57" s="69">
        <v>25000000</v>
      </c>
    </row>
    <row r="58" spans="1:15" x14ac:dyDescent="0.35">
      <c r="A58" s="12"/>
      <c r="B58" s="13"/>
      <c r="C58" s="13"/>
      <c r="D58" s="15"/>
      <c r="E58" s="22">
        <v>3</v>
      </c>
      <c r="F58" s="9"/>
      <c r="G58" s="21" t="s">
        <v>81</v>
      </c>
      <c r="H58" s="28" t="s">
        <v>82</v>
      </c>
      <c r="I58" s="14" t="s">
        <v>17</v>
      </c>
      <c r="J58" s="25">
        <v>0.8</v>
      </c>
      <c r="K58" s="69">
        <v>25000000</v>
      </c>
    </row>
    <row r="59" spans="1:15" ht="23" x14ac:dyDescent="0.35">
      <c r="A59" s="12"/>
      <c r="B59" s="13"/>
      <c r="C59" s="13"/>
      <c r="D59" s="15"/>
      <c r="E59" s="22">
        <v>4</v>
      </c>
      <c r="F59" s="9"/>
      <c r="G59" s="21" t="s">
        <v>83</v>
      </c>
      <c r="H59" s="28" t="s">
        <v>84</v>
      </c>
      <c r="I59" s="14" t="s">
        <v>17</v>
      </c>
      <c r="J59" s="25">
        <v>0.8</v>
      </c>
      <c r="K59" s="69">
        <v>30000000</v>
      </c>
    </row>
    <row r="60" spans="1:15" x14ac:dyDescent="0.35">
      <c r="A60" s="12"/>
      <c r="B60" s="13"/>
      <c r="C60" s="13"/>
      <c r="D60" s="15"/>
      <c r="E60" s="22">
        <v>5</v>
      </c>
      <c r="F60" s="9"/>
      <c r="G60" s="21" t="s">
        <v>85</v>
      </c>
      <c r="H60" s="28" t="s">
        <v>86</v>
      </c>
      <c r="I60" s="14" t="s">
        <v>17</v>
      </c>
      <c r="J60" s="25">
        <v>0.9</v>
      </c>
      <c r="K60" s="69">
        <v>30000000</v>
      </c>
    </row>
    <row r="61" spans="1:15" ht="23" x14ac:dyDescent="0.35">
      <c r="A61" s="12"/>
      <c r="B61" s="13"/>
      <c r="C61" s="13"/>
      <c r="D61" s="15"/>
      <c r="E61" s="22">
        <v>6</v>
      </c>
      <c r="F61" s="9"/>
      <c r="G61" s="21" t="s">
        <v>87</v>
      </c>
      <c r="H61" s="28" t="s">
        <v>88</v>
      </c>
      <c r="I61" s="14" t="s">
        <v>17</v>
      </c>
      <c r="J61" s="25">
        <v>0.8</v>
      </c>
      <c r="K61" s="69">
        <v>30000000</v>
      </c>
    </row>
    <row r="62" spans="1:15" x14ac:dyDescent="0.35">
      <c r="A62" s="12"/>
      <c r="B62" s="13"/>
      <c r="C62" s="13"/>
      <c r="D62" s="15"/>
      <c r="E62" s="22">
        <v>7</v>
      </c>
      <c r="F62" s="9"/>
      <c r="G62" s="21" t="s">
        <v>89</v>
      </c>
      <c r="H62" s="28" t="s">
        <v>90</v>
      </c>
      <c r="I62" s="14" t="s">
        <v>17</v>
      </c>
      <c r="J62" s="25">
        <v>0.9</v>
      </c>
      <c r="K62" s="69">
        <v>22000000</v>
      </c>
    </row>
    <row r="63" spans="1:15" ht="23" x14ac:dyDescent="0.35">
      <c r="A63" s="12"/>
      <c r="B63" s="13"/>
      <c r="C63" s="13"/>
      <c r="D63" s="15"/>
      <c r="E63" s="22">
        <v>8</v>
      </c>
      <c r="F63" s="9"/>
      <c r="G63" s="21" t="s">
        <v>91</v>
      </c>
      <c r="H63" s="28" t="s">
        <v>92</v>
      </c>
      <c r="I63" s="14" t="s">
        <v>17</v>
      </c>
      <c r="J63" s="25">
        <v>1</v>
      </c>
      <c r="K63" s="69">
        <v>35000000</v>
      </c>
    </row>
    <row r="64" spans="1:15" ht="23" x14ac:dyDescent="0.35">
      <c r="A64" s="12"/>
      <c r="B64" s="13"/>
      <c r="C64" s="13"/>
      <c r="D64" s="15"/>
      <c r="E64" s="22">
        <v>9</v>
      </c>
      <c r="F64" s="9"/>
      <c r="G64" s="21" t="s">
        <v>93</v>
      </c>
      <c r="H64" s="28" t="s">
        <v>94</v>
      </c>
      <c r="I64" s="14" t="s">
        <v>17</v>
      </c>
      <c r="J64" s="25">
        <v>0.8</v>
      </c>
      <c r="K64" s="69">
        <v>30000000</v>
      </c>
    </row>
    <row r="65" spans="1:15" x14ac:dyDescent="0.35">
      <c r="A65" s="12"/>
      <c r="B65" s="13"/>
      <c r="C65" s="13"/>
      <c r="D65" s="15"/>
      <c r="E65" s="22"/>
      <c r="F65" s="9"/>
      <c r="G65" s="21"/>
      <c r="H65" s="28"/>
      <c r="I65" s="14"/>
      <c r="J65" s="25"/>
      <c r="K65" s="69"/>
    </row>
    <row r="66" spans="1:15" s="3" customFormat="1" ht="34.5" x14ac:dyDescent="0.35">
      <c r="A66" s="7"/>
      <c r="B66" s="8"/>
      <c r="C66" s="8"/>
      <c r="D66" s="15">
        <v>8</v>
      </c>
      <c r="E66" s="22"/>
      <c r="F66" s="10"/>
      <c r="G66" s="16" t="s">
        <v>95</v>
      </c>
      <c r="H66" s="27" t="s">
        <v>96</v>
      </c>
      <c r="I66" s="11"/>
      <c r="J66" s="24"/>
      <c r="K66" s="68">
        <f>SUM(K67:K70)</f>
        <v>190000000</v>
      </c>
    </row>
    <row r="67" spans="1:15" ht="23" x14ac:dyDescent="0.35">
      <c r="A67" s="12"/>
      <c r="B67" s="13"/>
      <c r="C67" s="13"/>
      <c r="D67" s="15"/>
      <c r="E67" s="22">
        <v>1</v>
      </c>
      <c r="F67" s="9"/>
      <c r="G67" s="21" t="s">
        <v>97</v>
      </c>
      <c r="H67" s="28" t="s">
        <v>98</v>
      </c>
      <c r="I67" s="14" t="s">
        <v>17</v>
      </c>
      <c r="J67" s="25">
        <v>1</v>
      </c>
      <c r="K67" s="69">
        <v>30000000</v>
      </c>
    </row>
    <row r="68" spans="1:15" ht="23" x14ac:dyDescent="0.35">
      <c r="A68" s="12"/>
      <c r="B68" s="13"/>
      <c r="C68" s="13"/>
      <c r="D68" s="15"/>
      <c r="E68" s="22">
        <v>2</v>
      </c>
      <c r="F68" s="9"/>
      <c r="G68" s="21" t="s">
        <v>99</v>
      </c>
      <c r="H68" s="28" t="s">
        <v>100</v>
      </c>
      <c r="I68" s="14" t="s">
        <v>17</v>
      </c>
      <c r="J68" s="25">
        <v>1</v>
      </c>
      <c r="K68" s="69">
        <v>80000000</v>
      </c>
    </row>
    <row r="69" spans="1:15" x14ac:dyDescent="0.35">
      <c r="A69" s="12"/>
      <c r="B69" s="13"/>
      <c r="C69" s="13"/>
      <c r="D69" s="15"/>
      <c r="E69" s="22">
        <v>3</v>
      </c>
      <c r="F69" s="9"/>
      <c r="G69" s="21" t="s">
        <v>101</v>
      </c>
      <c r="H69" s="28" t="s">
        <v>102</v>
      </c>
      <c r="I69" s="14" t="s">
        <v>17</v>
      </c>
      <c r="J69" s="25">
        <v>1</v>
      </c>
      <c r="K69" s="69">
        <v>40000000</v>
      </c>
    </row>
    <row r="70" spans="1:15" ht="23" x14ac:dyDescent="0.35">
      <c r="A70" s="12"/>
      <c r="B70" s="13"/>
      <c r="C70" s="13"/>
      <c r="D70" s="15"/>
      <c r="E70" s="22">
        <v>4</v>
      </c>
      <c r="F70" s="9"/>
      <c r="G70" s="21" t="s">
        <v>103</v>
      </c>
      <c r="H70" s="28" t="s">
        <v>104</v>
      </c>
      <c r="I70" s="14" t="s">
        <v>17</v>
      </c>
      <c r="J70" s="25">
        <v>1</v>
      </c>
      <c r="K70" s="69">
        <v>40000000</v>
      </c>
    </row>
    <row r="71" spans="1:15" ht="34.5" x14ac:dyDescent="0.35">
      <c r="A71" s="12"/>
      <c r="B71" s="13"/>
      <c r="C71" s="13"/>
      <c r="D71" s="15"/>
      <c r="E71" s="22">
        <v>5</v>
      </c>
      <c r="F71" s="9"/>
      <c r="G71" s="21" t="s">
        <v>105</v>
      </c>
      <c r="H71" s="28" t="s">
        <v>106</v>
      </c>
      <c r="I71" s="14"/>
      <c r="J71" s="25"/>
      <c r="K71" s="69">
        <v>0</v>
      </c>
    </row>
    <row r="72" spans="1:15" ht="23" x14ac:dyDescent="0.35">
      <c r="A72" s="101"/>
      <c r="B72" s="102"/>
      <c r="C72" s="102"/>
      <c r="D72" s="103"/>
      <c r="E72" s="73">
        <v>6</v>
      </c>
      <c r="F72" s="74"/>
      <c r="G72" s="75" t="s">
        <v>107</v>
      </c>
      <c r="H72" s="76" t="s">
        <v>108</v>
      </c>
      <c r="I72" s="14" t="s">
        <v>17</v>
      </c>
      <c r="J72" s="78">
        <v>1</v>
      </c>
      <c r="K72" s="79">
        <v>0</v>
      </c>
    </row>
    <row r="73" spans="1:15" ht="34.5" x14ac:dyDescent="0.35">
      <c r="A73" s="101"/>
      <c r="B73" s="102"/>
      <c r="C73" s="102"/>
      <c r="D73" s="15">
        <v>9</v>
      </c>
      <c r="E73" s="22"/>
      <c r="F73" s="10"/>
      <c r="G73" s="16" t="s">
        <v>124</v>
      </c>
      <c r="H73" s="27" t="s">
        <v>125</v>
      </c>
      <c r="I73" s="11"/>
      <c r="J73" s="24"/>
      <c r="K73" s="68">
        <f>SUM(K74:K84)</f>
        <v>30000000</v>
      </c>
    </row>
    <row r="74" spans="1:15" x14ac:dyDescent="0.35">
      <c r="A74" s="101"/>
      <c r="B74" s="102"/>
      <c r="C74" s="102"/>
      <c r="D74" s="103"/>
      <c r="E74" s="104">
        <v>1</v>
      </c>
      <c r="F74" s="105"/>
      <c r="G74" s="106" t="s">
        <v>126</v>
      </c>
      <c r="H74" s="107" t="s">
        <v>127</v>
      </c>
      <c r="I74" s="77"/>
      <c r="J74" s="78"/>
      <c r="K74" s="79"/>
    </row>
    <row r="75" spans="1:15" ht="23" x14ac:dyDescent="0.35">
      <c r="A75" s="101"/>
      <c r="B75" s="102"/>
      <c r="C75" s="102"/>
      <c r="D75" s="103"/>
      <c r="E75" s="104">
        <v>2</v>
      </c>
      <c r="F75" s="105"/>
      <c r="G75" s="106" t="s">
        <v>128</v>
      </c>
      <c r="H75" s="107" t="s">
        <v>129</v>
      </c>
      <c r="I75" s="14" t="s">
        <v>17</v>
      </c>
      <c r="J75" s="78">
        <v>1</v>
      </c>
      <c r="K75" s="79">
        <v>30000000</v>
      </c>
    </row>
    <row r="76" spans="1:15" x14ac:dyDescent="0.35">
      <c r="A76" s="101"/>
      <c r="B76" s="102"/>
      <c r="C76" s="102"/>
      <c r="D76" s="103"/>
      <c r="E76" s="104"/>
      <c r="F76" s="105"/>
      <c r="G76" s="106"/>
      <c r="H76" s="107"/>
      <c r="I76" s="108"/>
      <c r="J76" s="109"/>
      <c r="K76" s="110"/>
    </row>
    <row r="77" spans="1:15" s="6" customFormat="1" ht="12" thickBot="1" x14ac:dyDescent="0.4">
      <c r="A77" s="90"/>
      <c r="B77" s="91"/>
      <c r="C77" s="91"/>
      <c r="D77" s="92"/>
      <c r="E77" s="93"/>
      <c r="F77" s="94"/>
      <c r="G77" s="95"/>
      <c r="H77" s="96"/>
      <c r="I77" s="97"/>
      <c r="J77" s="98"/>
      <c r="K77" s="99"/>
      <c r="L77" s="2"/>
      <c r="M77" s="2"/>
      <c r="N77" s="2"/>
      <c r="O77" s="2"/>
    </row>
    <row r="78" spans="1:15" ht="12" thickTop="1" x14ac:dyDescent="0.35"/>
    <row r="79" spans="1:15" ht="15" x14ac:dyDescent="0.4">
      <c r="I79" s="40" t="s">
        <v>109</v>
      </c>
      <c r="J79" s="40"/>
      <c r="K79" s="40"/>
    </row>
    <row r="80" spans="1:15" ht="15" x14ac:dyDescent="0.4">
      <c r="I80" s="41" t="s">
        <v>110</v>
      </c>
      <c r="J80" s="41"/>
      <c r="K80" s="40"/>
    </row>
    <row r="81" spans="2:11" ht="15" x14ac:dyDescent="0.4">
      <c r="I81" s="40"/>
      <c r="J81" s="40"/>
      <c r="K81" s="40"/>
    </row>
    <row r="82" spans="2:11" ht="15" x14ac:dyDescent="0.4">
      <c r="I82" s="40"/>
      <c r="J82" s="40"/>
      <c r="K82" s="40"/>
    </row>
    <row r="83" spans="2:11" ht="15" x14ac:dyDescent="0.4">
      <c r="I83" s="40"/>
      <c r="J83" s="40"/>
      <c r="K83" s="40"/>
    </row>
    <row r="84" spans="2:11" ht="15" x14ac:dyDescent="0.4">
      <c r="I84" s="41" t="s">
        <v>113</v>
      </c>
      <c r="J84" s="41"/>
      <c r="K84" s="41"/>
    </row>
    <row r="85" spans="2:11" x14ac:dyDescent="0.35">
      <c r="I85" s="42" t="s">
        <v>111</v>
      </c>
      <c r="J85" s="42"/>
      <c r="K85" s="42"/>
    </row>
    <row r="86" spans="2:11" x14ac:dyDescent="0.35">
      <c r="I86" s="42" t="s">
        <v>112</v>
      </c>
      <c r="J86" s="42"/>
      <c r="K86" s="42"/>
    </row>
    <row r="89" spans="2:11" x14ac:dyDescent="0.35">
      <c r="B89" s="43"/>
    </row>
    <row r="101" spans="1:15" s="30" customFormat="1" x14ac:dyDescent="0.35">
      <c r="A101" s="4"/>
      <c r="B101" s="4"/>
      <c r="C101" s="4"/>
      <c r="D101" s="34"/>
      <c r="E101" s="33"/>
      <c r="F101" s="5"/>
      <c r="I101" s="5"/>
      <c r="J101" s="26"/>
      <c r="K101" s="1"/>
      <c r="L101" s="2"/>
      <c r="M101" s="2"/>
      <c r="N101" s="2"/>
      <c r="O101" s="2"/>
    </row>
  </sheetData>
  <mergeCells count="12">
    <mergeCell ref="K6:K8"/>
    <mergeCell ref="A9:E9"/>
    <mergeCell ref="A1:K1"/>
    <mergeCell ref="A2:K2"/>
    <mergeCell ref="A3:K3"/>
    <mergeCell ref="A4:K4"/>
    <mergeCell ref="A5:F8"/>
    <mergeCell ref="G5:G8"/>
    <mergeCell ref="H5:H8"/>
    <mergeCell ref="I5:K5"/>
    <mergeCell ref="I6:I8"/>
    <mergeCell ref="J6:J8"/>
  </mergeCells>
  <pageMargins left="0.25" right="0.25" top="0.75" bottom="0.75" header="0.3" footer="0.3"/>
  <pageSetup paperSize="5" scale="85" orientation="portrait" horizontalDpi="4294967293" r:id="rId1"/>
  <headerFoot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5" zoomScaleNormal="100" workbookViewId="0">
      <selection activeCell="L12" sqref="L12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212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213</v>
      </c>
      <c r="J5" s="429"/>
      <c r="K5" s="430"/>
    </row>
    <row r="6" spans="1:15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08" t="s">
        <v>4</v>
      </c>
    </row>
    <row r="7" spans="1:15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09"/>
    </row>
    <row r="8" spans="1:15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10"/>
    </row>
    <row r="9" spans="1:15" ht="12" thickBot="1" x14ac:dyDescent="0.4">
      <c r="A9" s="411">
        <v>1</v>
      </c>
      <c r="B9" s="412"/>
      <c r="C9" s="412"/>
      <c r="D9" s="412"/>
      <c r="E9" s="412"/>
      <c r="F9" s="226"/>
      <c r="G9" s="39">
        <v>2</v>
      </c>
      <c r="H9" s="20">
        <v>3</v>
      </c>
      <c r="I9" s="37">
        <v>4</v>
      </c>
      <c r="J9" s="38">
        <v>5</v>
      </c>
      <c r="K9" s="66">
        <v>6</v>
      </c>
    </row>
    <row r="10" spans="1:15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67">
        <f>K11+K51+K56+K62+K66+K72</f>
        <v>2441947679</v>
      </c>
      <c r="L10" s="2">
        <v>2441947679</v>
      </c>
      <c r="M10" s="46">
        <f>L10-K10</f>
        <v>0</v>
      </c>
    </row>
    <row r="11" spans="1:15" s="3" customFormat="1" ht="23" x14ac:dyDescent="0.35">
      <c r="A11" s="7"/>
      <c r="B11" s="8"/>
      <c r="C11" s="8"/>
      <c r="D11" s="15">
        <v>1</v>
      </c>
      <c r="E11" s="22"/>
      <c r="F11" s="10"/>
      <c r="G11" s="228" t="s">
        <v>140</v>
      </c>
      <c r="H11" s="225" t="s">
        <v>141</v>
      </c>
      <c r="I11" s="11"/>
      <c r="J11" s="24"/>
      <c r="K11" s="68">
        <f>K12+K19+K23+K26+K30+K36+K39+K42</f>
        <v>2321113716</v>
      </c>
      <c r="L11" s="3">
        <v>2321113717</v>
      </c>
      <c r="M11" s="100">
        <f>L11-K11</f>
        <v>1</v>
      </c>
      <c r="O11" s="68"/>
    </row>
    <row r="12" spans="1:15" ht="23" x14ac:dyDescent="0.35">
      <c r="A12" s="12"/>
      <c r="B12" s="13"/>
      <c r="C12" s="13"/>
      <c r="D12" s="15"/>
      <c r="E12" s="22">
        <v>1</v>
      </c>
      <c r="F12" s="9"/>
      <c r="G12" s="21" t="s">
        <v>149</v>
      </c>
      <c r="H12" s="28"/>
      <c r="I12" s="14" t="s">
        <v>17</v>
      </c>
      <c r="J12" s="25" t="s">
        <v>9</v>
      </c>
      <c r="K12" s="69">
        <f>K13+K14+K15+K16+K17+K18</f>
        <v>12000000</v>
      </c>
      <c r="M12" s="46"/>
      <c r="O12" s="69"/>
    </row>
    <row r="13" spans="1:15" ht="23" x14ac:dyDescent="0.35">
      <c r="A13" s="12"/>
      <c r="B13" s="13"/>
      <c r="C13" s="13"/>
      <c r="D13" s="15"/>
      <c r="E13" s="22"/>
      <c r="F13" s="9">
        <v>1</v>
      </c>
      <c r="G13" s="21" t="s">
        <v>148</v>
      </c>
      <c r="H13" s="28"/>
      <c r="I13" s="14" t="s">
        <v>17</v>
      </c>
      <c r="J13" s="25"/>
      <c r="K13" s="69">
        <v>12000000</v>
      </c>
      <c r="M13" s="44"/>
      <c r="N13" s="46"/>
      <c r="O13" s="69"/>
    </row>
    <row r="14" spans="1:15" x14ac:dyDescent="0.35">
      <c r="A14" s="12"/>
      <c r="B14" s="13"/>
      <c r="C14" s="13"/>
      <c r="D14" s="15"/>
      <c r="E14" s="22"/>
      <c r="F14" s="9">
        <v>2</v>
      </c>
      <c r="G14" s="21" t="s">
        <v>159</v>
      </c>
      <c r="H14" s="28"/>
      <c r="I14" s="14"/>
      <c r="J14" s="25"/>
      <c r="K14" s="69"/>
      <c r="M14" s="44"/>
      <c r="N14" s="46"/>
      <c r="O14" s="69"/>
    </row>
    <row r="15" spans="1:15" x14ac:dyDescent="0.35">
      <c r="A15" s="12"/>
      <c r="B15" s="13"/>
      <c r="C15" s="13"/>
      <c r="D15" s="15"/>
      <c r="E15" s="22"/>
      <c r="F15" s="9">
        <v>3</v>
      </c>
      <c r="G15" s="21" t="s">
        <v>160</v>
      </c>
      <c r="H15" s="28"/>
      <c r="I15" s="14"/>
      <c r="J15" s="25"/>
      <c r="K15" s="69"/>
      <c r="M15" s="44"/>
      <c r="N15" s="46"/>
      <c r="O15" s="69"/>
    </row>
    <row r="16" spans="1:15" x14ac:dyDescent="0.35">
      <c r="A16" s="12"/>
      <c r="B16" s="13"/>
      <c r="C16" s="13"/>
      <c r="D16" s="15"/>
      <c r="E16" s="22"/>
      <c r="F16" s="9">
        <v>4</v>
      </c>
      <c r="G16" s="21" t="s">
        <v>161</v>
      </c>
      <c r="H16" s="28"/>
      <c r="I16" s="14"/>
      <c r="J16" s="25"/>
      <c r="K16" s="69"/>
      <c r="M16" s="44"/>
      <c r="N16" s="46"/>
      <c r="O16" s="69"/>
    </row>
    <row r="17" spans="1:15" x14ac:dyDescent="0.35">
      <c r="A17" s="12"/>
      <c r="B17" s="13"/>
      <c r="C17" s="13"/>
      <c r="D17" s="15"/>
      <c r="E17" s="22"/>
      <c r="F17" s="9">
        <v>5</v>
      </c>
      <c r="G17" s="21" t="s">
        <v>162</v>
      </c>
      <c r="H17" s="28"/>
      <c r="I17" s="14"/>
      <c r="J17" s="25"/>
      <c r="K17" s="69"/>
      <c r="M17" s="44"/>
      <c r="N17" s="46"/>
      <c r="O17" s="69"/>
    </row>
    <row r="18" spans="1:15" ht="23" x14ac:dyDescent="0.35">
      <c r="A18" s="12"/>
      <c r="B18" s="13"/>
      <c r="C18" s="13"/>
      <c r="D18" s="15"/>
      <c r="E18" s="22"/>
      <c r="F18" s="9">
        <v>6</v>
      </c>
      <c r="G18" s="21" t="s">
        <v>163</v>
      </c>
      <c r="H18" s="28"/>
      <c r="I18" s="14"/>
      <c r="J18" s="25"/>
      <c r="K18" s="69"/>
      <c r="M18" s="44"/>
      <c r="N18" s="46"/>
      <c r="O18" s="69"/>
    </row>
    <row r="19" spans="1:15" x14ac:dyDescent="0.35">
      <c r="A19" s="12"/>
      <c r="B19" s="13"/>
      <c r="C19" s="13"/>
      <c r="D19" s="15"/>
      <c r="E19" s="22">
        <v>2</v>
      </c>
      <c r="F19" s="9"/>
      <c r="G19" s="21" t="s">
        <v>150</v>
      </c>
      <c r="H19" s="28"/>
      <c r="I19" s="14" t="s">
        <v>17</v>
      </c>
      <c r="J19" s="25" t="s">
        <v>15</v>
      </c>
      <c r="K19" s="69">
        <f>K20+K21+K22</f>
        <v>1785113716</v>
      </c>
      <c r="O19" s="69"/>
    </row>
    <row r="20" spans="1:15" ht="23" x14ac:dyDescent="0.35">
      <c r="A20" s="12"/>
      <c r="B20" s="13"/>
      <c r="C20" s="13"/>
      <c r="D20" s="15"/>
      <c r="E20" s="22"/>
      <c r="F20" s="9">
        <v>1</v>
      </c>
      <c r="G20" s="21" t="s">
        <v>151</v>
      </c>
      <c r="H20" s="28" t="s">
        <v>28</v>
      </c>
      <c r="I20" s="14" t="s">
        <v>17</v>
      </c>
      <c r="J20" s="25" t="s">
        <v>115</v>
      </c>
      <c r="K20" s="69">
        <v>1770113716</v>
      </c>
      <c r="M20" s="45">
        <f>K20+M10</f>
        <v>1770113716</v>
      </c>
      <c r="O20" s="69"/>
    </row>
    <row r="21" spans="1:15" ht="23" x14ac:dyDescent="0.35">
      <c r="A21" s="12"/>
      <c r="B21" s="13"/>
      <c r="C21" s="13"/>
      <c r="D21" s="15"/>
      <c r="E21" s="22"/>
      <c r="F21" s="9">
        <v>2</v>
      </c>
      <c r="G21" s="21" t="s">
        <v>164</v>
      </c>
      <c r="H21" s="28"/>
      <c r="I21" s="14"/>
      <c r="J21" s="25"/>
      <c r="K21" s="69">
        <v>15000000</v>
      </c>
      <c r="O21" s="69"/>
    </row>
    <row r="22" spans="1:15" ht="23" x14ac:dyDescent="0.35">
      <c r="A22" s="12"/>
      <c r="B22" s="13"/>
      <c r="C22" s="13"/>
      <c r="D22" s="15"/>
      <c r="E22" s="22"/>
      <c r="F22" s="9">
        <v>3</v>
      </c>
      <c r="G22" s="21" t="s">
        <v>152</v>
      </c>
      <c r="H22" s="28"/>
      <c r="I22" s="14"/>
      <c r="J22" s="25"/>
      <c r="K22" s="69"/>
      <c r="O22" s="69"/>
    </row>
    <row r="23" spans="1:15" s="3" customFormat="1" x14ac:dyDescent="0.35">
      <c r="A23" s="7"/>
      <c r="B23" s="8"/>
      <c r="C23" s="8"/>
      <c r="D23" s="15"/>
      <c r="E23" s="22">
        <v>3</v>
      </c>
      <c r="F23" s="10"/>
      <c r="G23" s="16" t="s">
        <v>165</v>
      </c>
      <c r="H23" s="229" t="s">
        <v>166</v>
      </c>
      <c r="I23" s="11"/>
      <c r="J23" s="24"/>
      <c r="K23" s="68">
        <f>K24</f>
        <v>1500000</v>
      </c>
      <c r="O23" s="69"/>
    </row>
    <row r="24" spans="1:15" ht="23" x14ac:dyDescent="0.35">
      <c r="A24" s="12"/>
      <c r="B24" s="13"/>
      <c r="C24" s="13"/>
      <c r="D24" s="15"/>
      <c r="E24" s="22"/>
      <c r="F24" s="9">
        <v>1</v>
      </c>
      <c r="G24" s="21" t="s">
        <v>167</v>
      </c>
      <c r="H24" s="28"/>
      <c r="I24" s="14" t="s">
        <v>17</v>
      </c>
      <c r="J24" s="25"/>
      <c r="K24" s="69">
        <v>1500000</v>
      </c>
      <c r="O24" s="69"/>
    </row>
    <row r="25" spans="1:15" x14ac:dyDescent="0.35">
      <c r="A25" s="12"/>
      <c r="B25" s="13"/>
      <c r="C25" s="13"/>
      <c r="D25" s="15"/>
      <c r="E25" s="22"/>
      <c r="F25" s="9"/>
      <c r="G25" s="21"/>
      <c r="H25" s="28"/>
      <c r="I25" s="14"/>
      <c r="J25" s="25"/>
      <c r="K25" s="69"/>
      <c r="O25" s="17"/>
    </row>
    <row r="26" spans="1:15" ht="34.5" x14ac:dyDescent="0.35">
      <c r="A26" s="12"/>
      <c r="B26" s="13"/>
      <c r="C26" s="13"/>
      <c r="D26" s="15"/>
      <c r="E26" s="22">
        <v>4</v>
      </c>
      <c r="F26" s="9"/>
      <c r="G26" s="16" t="s">
        <v>153</v>
      </c>
      <c r="H26" s="229" t="s">
        <v>142</v>
      </c>
      <c r="I26" s="14"/>
      <c r="J26" s="25"/>
      <c r="K26" s="69">
        <f>K27+K28+K29</f>
        <v>42000000</v>
      </c>
      <c r="O26" s="17"/>
    </row>
    <row r="27" spans="1:15" x14ac:dyDescent="0.35">
      <c r="A27" s="12"/>
      <c r="B27" s="13"/>
      <c r="C27" s="13"/>
      <c r="D27" s="15"/>
      <c r="E27" s="22"/>
      <c r="F27" s="9">
        <v>1</v>
      </c>
      <c r="G27" s="21" t="s">
        <v>168</v>
      </c>
      <c r="H27" s="28"/>
      <c r="I27" s="14"/>
      <c r="J27" s="25"/>
      <c r="K27" s="69">
        <v>22000000</v>
      </c>
      <c r="O27" s="17"/>
    </row>
    <row r="28" spans="1:15" x14ac:dyDescent="0.35">
      <c r="A28" s="12"/>
      <c r="B28" s="13"/>
      <c r="C28" s="13"/>
      <c r="D28" s="15"/>
      <c r="E28" s="22"/>
      <c r="F28" s="9">
        <v>2</v>
      </c>
      <c r="G28" s="21" t="s">
        <v>169</v>
      </c>
      <c r="H28" s="28"/>
      <c r="I28" s="14"/>
      <c r="J28" s="25"/>
      <c r="K28" s="69"/>
      <c r="O28" s="17"/>
    </row>
    <row r="29" spans="1:15" ht="23" x14ac:dyDescent="0.35">
      <c r="A29" s="12"/>
      <c r="B29" s="13"/>
      <c r="C29" s="13"/>
      <c r="D29" s="15"/>
      <c r="E29" s="22"/>
      <c r="F29" s="9">
        <v>3</v>
      </c>
      <c r="G29" s="21" t="s">
        <v>154</v>
      </c>
      <c r="H29" s="28"/>
      <c r="I29" s="14"/>
      <c r="J29" s="25"/>
      <c r="K29" s="69">
        <v>20000000</v>
      </c>
      <c r="O29" s="17"/>
    </row>
    <row r="30" spans="1:15" x14ac:dyDescent="0.35">
      <c r="A30" s="12"/>
      <c r="B30" s="13"/>
      <c r="C30" s="13"/>
      <c r="D30" s="15"/>
      <c r="E30" s="22">
        <v>5</v>
      </c>
      <c r="F30" s="9"/>
      <c r="G30" s="21" t="s">
        <v>170</v>
      </c>
      <c r="H30" s="28"/>
      <c r="I30" s="14"/>
      <c r="J30" s="25"/>
      <c r="K30" s="69">
        <f>K31+K32+K33+K34</f>
        <v>85000000</v>
      </c>
      <c r="O30" s="17"/>
    </row>
    <row r="31" spans="1:15" ht="23" x14ac:dyDescent="0.35">
      <c r="A31" s="12"/>
      <c r="B31" s="13"/>
      <c r="C31" s="13"/>
      <c r="D31" s="15"/>
      <c r="E31" s="22"/>
      <c r="F31" s="9">
        <v>1</v>
      </c>
      <c r="G31" s="21" t="s">
        <v>171</v>
      </c>
      <c r="H31" s="28"/>
      <c r="I31" s="14"/>
      <c r="J31" s="25"/>
      <c r="K31" s="69"/>
      <c r="O31" s="17"/>
    </row>
    <row r="32" spans="1:15" x14ac:dyDescent="0.35">
      <c r="A32" s="12"/>
      <c r="B32" s="13"/>
      <c r="C32" s="13"/>
      <c r="D32" s="15"/>
      <c r="E32" s="22"/>
      <c r="F32" s="9">
        <v>2</v>
      </c>
      <c r="G32" s="21" t="s">
        <v>155</v>
      </c>
      <c r="H32" s="28"/>
      <c r="I32" s="14"/>
      <c r="J32" s="25"/>
      <c r="K32" s="69">
        <v>10000000</v>
      </c>
      <c r="O32" s="17"/>
    </row>
    <row r="33" spans="1:15" ht="23" x14ac:dyDescent="0.35">
      <c r="A33" s="12"/>
      <c r="B33" s="13"/>
      <c r="C33" s="13"/>
      <c r="D33" s="15"/>
      <c r="E33" s="22"/>
      <c r="F33" s="9">
        <v>3</v>
      </c>
      <c r="G33" s="21" t="s">
        <v>172</v>
      </c>
      <c r="H33" s="28"/>
      <c r="I33" s="14"/>
      <c r="J33" s="25"/>
      <c r="K33" s="69"/>
      <c r="O33" s="17"/>
    </row>
    <row r="34" spans="1:15" ht="23" x14ac:dyDescent="0.35">
      <c r="A34" s="12"/>
      <c r="B34" s="13"/>
      <c r="C34" s="13"/>
      <c r="D34" s="15"/>
      <c r="E34" s="22"/>
      <c r="F34" s="9">
        <v>4</v>
      </c>
      <c r="G34" s="21" t="s">
        <v>173</v>
      </c>
      <c r="H34" s="28"/>
      <c r="I34" s="14"/>
      <c r="J34" s="25"/>
      <c r="K34" s="69">
        <v>75000000</v>
      </c>
      <c r="O34" s="17"/>
    </row>
    <row r="35" spans="1:15" x14ac:dyDescent="0.35">
      <c r="A35" s="12"/>
      <c r="B35" s="13"/>
      <c r="C35" s="13"/>
      <c r="D35" s="15"/>
      <c r="E35" s="22"/>
      <c r="F35" s="9"/>
      <c r="G35" s="21"/>
      <c r="H35" s="28"/>
      <c r="I35" s="14"/>
      <c r="J35" s="25"/>
      <c r="K35" s="69"/>
      <c r="O35" s="17"/>
    </row>
    <row r="36" spans="1:15" ht="23" x14ac:dyDescent="0.35">
      <c r="A36" s="12"/>
      <c r="B36" s="13"/>
      <c r="C36" s="13"/>
      <c r="D36" s="15"/>
      <c r="E36" s="22">
        <v>6</v>
      </c>
      <c r="F36" s="9"/>
      <c r="G36" s="21" t="s">
        <v>174</v>
      </c>
      <c r="H36" s="28"/>
      <c r="I36" s="14"/>
      <c r="J36" s="25"/>
      <c r="K36" s="69">
        <f>K37+K38</f>
        <v>0</v>
      </c>
      <c r="O36" s="17"/>
    </row>
    <row r="37" spans="1:15" x14ac:dyDescent="0.35">
      <c r="A37" s="12"/>
      <c r="B37" s="13"/>
      <c r="C37" s="13"/>
      <c r="D37" s="15"/>
      <c r="E37" s="22"/>
      <c r="F37" s="9">
        <v>1</v>
      </c>
      <c r="G37" s="21" t="s">
        <v>175</v>
      </c>
      <c r="H37" s="28"/>
      <c r="I37" s="14"/>
      <c r="J37" s="25"/>
      <c r="K37" s="69">
        <v>0</v>
      </c>
      <c r="O37" s="17"/>
    </row>
    <row r="38" spans="1:15" x14ac:dyDescent="0.35">
      <c r="A38" s="12"/>
      <c r="B38" s="13"/>
      <c r="C38" s="13"/>
      <c r="D38" s="15"/>
      <c r="E38" s="22"/>
      <c r="F38" s="9">
        <v>2</v>
      </c>
      <c r="G38" s="21" t="s">
        <v>176</v>
      </c>
      <c r="H38" s="28"/>
      <c r="I38" s="14"/>
      <c r="J38" s="25"/>
      <c r="K38" s="69"/>
      <c r="O38" s="17"/>
    </row>
    <row r="39" spans="1:15" x14ac:dyDescent="0.35">
      <c r="A39" s="12"/>
      <c r="B39" s="13"/>
      <c r="C39" s="13"/>
      <c r="D39" s="15"/>
      <c r="E39" s="22">
        <v>7</v>
      </c>
      <c r="F39" s="9"/>
      <c r="G39" s="21" t="s">
        <v>177</v>
      </c>
      <c r="H39" s="28"/>
      <c r="I39" s="14"/>
      <c r="J39" s="25"/>
      <c r="K39" s="69">
        <f>K40+K41</f>
        <v>327140000</v>
      </c>
      <c r="O39" s="17"/>
    </row>
    <row r="40" spans="1:15" x14ac:dyDescent="0.35">
      <c r="A40" s="12"/>
      <c r="B40" s="13"/>
      <c r="C40" s="13"/>
      <c r="D40" s="15"/>
      <c r="E40" s="22"/>
      <c r="F40" s="9">
        <v>1</v>
      </c>
      <c r="G40" s="21" t="s">
        <v>178</v>
      </c>
      <c r="H40" s="28"/>
      <c r="I40" s="14"/>
      <c r="J40" s="25"/>
      <c r="K40" s="69">
        <v>7140000</v>
      </c>
      <c r="O40" s="17"/>
    </row>
    <row r="41" spans="1:15" x14ac:dyDescent="0.35">
      <c r="A41" s="12"/>
      <c r="B41" s="13"/>
      <c r="C41" s="13"/>
      <c r="D41" s="15"/>
      <c r="E41" s="22"/>
      <c r="F41" s="9">
        <v>2</v>
      </c>
      <c r="G41" s="21" t="s">
        <v>179</v>
      </c>
      <c r="H41" s="28"/>
      <c r="I41" s="14"/>
      <c r="J41" s="25"/>
      <c r="K41" s="69">
        <v>320000000</v>
      </c>
      <c r="O41" s="17"/>
    </row>
    <row r="42" spans="1:15" ht="23" x14ac:dyDescent="0.35">
      <c r="A42" s="12"/>
      <c r="B42" s="13"/>
      <c r="C42" s="13"/>
      <c r="D42" s="15"/>
      <c r="E42" s="22">
        <v>8</v>
      </c>
      <c r="F42" s="9"/>
      <c r="G42" s="21" t="s">
        <v>180</v>
      </c>
      <c r="H42" s="28"/>
      <c r="I42" s="14"/>
      <c r="J42" s="25"/>
      <c r="K42" s="69">
        <f>K43+K44+K45+K46+K47+K48+K49</f>
        <v>68360000</v>
      </c>
      <c r="O42" s="17"/>
    </row>
    <row r="43" spans="1:15" ht="23" x14ac:dyDescent="0.35">
      <c r="A43" s="12"/>
      <c r="B43" s="13"/>
      <c r="C43" s="13"/>
      <c r="D43" s="15"/>
      <c r="E43" s="22"/>
      <c r="F43" s="9">
        <v>1</v>
      </c>
      <c r="G43" s="21" t="s">
        <v>181</v>
      </c>
      <c r="H43" s="28"/>
      <c r="I43" s="14"/>
      <c r="J43" s="25"/>
      <c r="K43" s="69">
        <v>33360000</v>
      </c>
      <c r="O43" s="17"/>
    </row>
    <row r="44" spans="1:15" ht="23" x14ac:dyDescent="0.35">
      <c r="A44" s="12"/>
      <c r="B44" s="13"/>
      <c r="C44" s="13"/>
      <c r="D44" s="15"/>
      <c r="E44" s="22"/>
      <c r="F44" s="9">
        <v>2</v>
      </c>
      <c r="G44" s="21" t="s">
        <v>182</v>
      </c>
      <c r="H44" s="28"/>
      <c r="I44" s="14"/>
      <c r="J44" s="25"/>
      <c r="K44" s="69">
        <v>18000000</v>
      </c>
      <c r="O44" s="17"/>
    </row>
    <row r="45" spans="1:15" x14ac:dyDescent="0.35">
      <c r="A45" s="12"/>
      <c r="B45" s="13"/>
      <c r="C45" s="13"/>
      <c r="D45" s="15"/>
      <c r="E45" s="22"/>
      <c r="F45" s="9">
        <v>3</v>
      </c>
      <c r="G45" s="21" t="s">
        <v>183</v>
      </c>
      <c r="H45" s="28"/>
      <c r="I45" s="14"/>
      <c r="J45" s="25"/>
      <c r="K45" s="69">
        <v>0</v>
      </c>
      <c r="O45" s="17"/>
    </row>
    <row r="46" spans="1:15" x14ac:dyDescent="0.35">
      <c r="A46" s="12"/>
      <c r="B46" s="13"/>
      <c r="C46" s="13"/>
      <c r="D46" s="15"/>
      <c r="E46" s="22"/>
      <c r="F46" s="9">
        <v>4</v>
      </c>
      <c r="G46" s="21" t="s">
        <v>184</v>
      </c>
      <c r="H46" s="28"/>
      <c r="I46" s="14"/>
      <c r="J46" s="25"/>
      <c r="K46" s="69">
        <v>2000000</v>
      </c>
      <c r="O46" s="17"/>
    </row>
    <row r="47" spans="1:15" x14ac:dyDescent="0.35">
      <c r="A47" s="12"/>
      <c r="B47" s="13"/>
      <c r="C47" s="13"/>
      <c r="D47" s="15"/>
      <c r="E47" s="22"/>
      <c r="F47" s="9">
        <v>5</v>
      </c>
      <c r="G47" s="21" t="s">
        <v>185</v>
      </c>
      <c r="H47" s="28"/>
      <c r="I47" s="14"/>
      <c r="J47" s="25"/>
      <c r="K47" s="69">
        <v>0</v>
      </c>
      <c r="O47" s="17"/>
    </row>
    <row r="48" spans="1:15" ht="23" x14ac:dyDescent="0.35">
      <c r="A48" s="12"/>
      <c r="B48" s="13"/>
      <c r="C48" s="13"/>
      <c r="D48" s="15"/>
      <c r="E48" s="22"/>
      <c r="F48" s="9">
        <v>6</v>
      </c>
      <c r="G48" s="21" t="s">
        <v>156</v>
      </c>
      <c r="H48" s="28"/>
      <c r="I48" s="14"/>
      <c r="J48" s="25"/>
      <c r="K48" s="69">
        <v>15000000</v>
      </c>
      <c r="O48" s="17"/>
    </row>
    <row r="49" spans="1:15" ht="23" x14ac:dyDescent="0.35">
      <c r="A49" s="12"/>
      <c r="B49" s="13"/>
      <c r="C49" s="13"/>
      <c r="D49" s="15"/>
      <c r="E49" s="22"/>
      <c r="F49" s="9">
        <v>7</v>
      </c>
      <c r="G49" s="21" t="s">
        <v>186</v>
      </c>
      <c r="H49" s="28"/>
      <c r="I49" s="14"/>
      <c r="J49" s="25"/>
      <c r="K49" s="69"/>
      <c r="O49" s="17"/>
    </row>
    <row r="50" spans="1:15" x14ac:dyDescent="0.35">
      <c r="A50" s="12"/>
      <c r="B50" s="13"/>
      <c r="C50" s="13"/>
      <c r="D50" s="15"/>
      <c r="E50" s="22"/>
      <c r="F50" s="9"/>
      <c r="G50" s="21"/>
      <c r="H50" s="28"/>
      <c r="I50" s="14"/>
      <c r="J50" s="25"/>
      <c r="K50" s="69"/>
      <c r="O50" s="17"/>
    </row>
    <row r="51" spans="1:15" s="3" customFormat="1" ht="23" x14ac:dyDescent="0.35">
      <c r="A51" s="7"/>
      <c r="B51" s="8"/>
      <c r="C51" s="8"/>
      <c r="D51" s="15">
        <v>2</v>
      </c>
      <c r="E51" s="22"/>
      <c r="F51" s="10"/>
      <c r="G51" s="227" t="s">
        <v>143</v>
      </c>
      <c r="H51" s="225"/>
      <c r="I51" s="11"/>
      <c r="J51" s="24"/>
      <c r="K51" s="68">
        <f>K52+K54</f>
        <v>31521903</v>
      </c>
      <c r="L51" s="3">
        <v>31521903</v>
      </c>
      <c r="M51" s="111">
        <f>L51-K51</f>
        <v>0</v>
      </c>
      <c r="O51" s="69"/>
    </row>
    <row r="52" spans="1:15" ht="23" x14ac:dyDescent="0.35">
      <c r="A52" s="12"/>
      <c r="B52" s="13"/>
      <c r="C52" s="13"/>
      <c r="D52" s="15"/>
      <c r="E52" s="22">
        <v>1</v>
      </c>
      <c r="F52" s="9"/>
      <c r="G52" s="21" t="s">
        <v>187</v>
      </c>
      <c r="H52" s="28"/>
      <c r="I52" s="14" t="s">
        <v>17</v>
      </c>
      <c r="J52" s="25">
        <v>1</v>
      </c>
      <c r="K52" s="69">
        <f>K53</f>
        <v>16021903</v>
      </c>
      <c r="O52" s="69"/>
    </row>
    <row r="53" spans="1:15" x14ac:dyDescent="0.35">
      <c r="A53" s="12"/>
      <c r="B53" s="13"/>
      <c r="C53" s="13"/>
      <c r="D53" s="15"/>
      <c r="E53" s="22"/>
      <c r="F53" s="9">
        <v>1</v>
      </c>
      <c r="G53" s="21" t="s">
        <v>188</v>
      </c>
      <c r="H53" s="28"/>
      <c r="I53" s="14"/>
      <c r="J53" s="25"/>
      <c r="K53" s="69">
        <v>16021903</v>
      </c>
      <c r="M53" s="46">
        <f>K53-78097</f>
        <v>15943806</v>
      </c>
      <c r="O53" s="69"/>
    </row>
    <row r="54" spans="1:15" ht="23" x14ac:dyDescent="0.35">
      <c r="A54" s="12"/>
      <c r="B54" s="13"/>
      <c r="C54" s="13"/>
      <c r="D54" s="15"/>
      <c r="E54" s="22">
        <v>2</v>
      </c>
      <c r="F54" s="9"/>
      <c r="G54" s="21" t="s">
        <v>189</v>
      </c>
      <c r="H54" s="28"/>
      <c r="I54" s="14"/>
      <c r="J54" s="25"/>
      <c r="K54" s="69">
        <f>K55</f>
        <v>15500000</v>
      </c>
      <c r="O54" s="69"/>
    </row>
    <row r="55" spans="1:15" ht="23" x14ac:dyDescent="0.35">
      <c r="A55" s="12"/>
      <c r="B55" s="13"/>
      <c r="C55" s="13"/>
      <c r="D55" s="15"/>
      <c r="E55" s="22"/>
      <c r="F55" s="9">
        <v>1</v>
      </c>
      <c r="G55" s="21" t="s">
        <v>190</v>
      </c>
      <c r="H55" s="28"/>
      <c r="I55" s="14"/>
      <c r="J55" s="25"/>
      <c r="K55" s="69">
        <v>15500000</v>
      </c>
      <c r="O55" s="69"/>
    </row>
    <row r="56" spans="1:15" x14ac:dyDescent="0.35">
      <c r="A56" s="12"/>
      <c r="B56" s="13"/>
      <c r="C56" s="13"/>
      <c r="D56" s="15">
        <v>3</v>
      </c>
      <c r="E56" s="22"/>
      <c r="F56" s="9"/>
      <c r="G56" s="227" t="s">
        <v>144</v>
      </c>
      <c r="H56" s="28"/>
      <c r="I56" s="14"/>
      <c r="J56" s="25"/>
      <c r="K56" s="69">
        <f>K57</f>
        <v>15760952</v>
      </c>
      <c r="L56" s="2">
        <v>15760952</v>
      </c>
      <c r="M56" s="46">
        <f>L56-K56</f>
        <v>0</v>
      </c>
      <c r="O56" s="69"/>
    </row>
    <row r="57" spans="1:15" x14ac:dyDescent="0.35">
      <c r="A57" s="12"/>
      <c r="B57" s="13"/>
      <c r="C57" s="13"/>
      <c r="D57" s="15"/>
      <c r="E57" s="22">
        <v>1</v>
      </c>
      <c r="F57" s="9"/>
      <c r="G57" s="21" t="s">
        <v>191</v>
      </c>
      <c r="H57" s="28"/>
      <c r="I57" s="14"/>
      <c r="J57" s="25"/>
      <c r="K57" s="69">
        <f>K58+K59+K60</f>
        <v>15760952</v>
      </c>
      <c r="O57" s="69"/>
    </row>
    <row r="58" spans="1:15" ht="23" x14ac:dyDescent="0.35">
      <c r="A58" s="12"/>
      <c r="B58" s="13"/>
      <c r="C58" s="13"/>
      <c r="D58" s="15"/>
      <c r="E58" s="22"/>
      <c r="F58" s="9">
        <v>1</v>
      </c>
      <c r="G58" s="21" t="s">
        <v>157</v>
      </c>
      <c r="H58" s="28"/>
      <c r="I58" s="14"/>
      <c r="J58" s="25"/>
      <c r="K58" s="69">
        <v>10560952</v>
      </c>
      <c r="O58" s="69"/>
    </row>
    <row r="59" spans="1:15" ht="34.5" x14ac:dyDescent="0.35">
      <c r="A59" s="12"/>
      <c r="B59" s="13"/>
      <c r="C59" s="13"/>
      <c r="D59" s="15"/>
      <c r="E59" s="22"/>
      <c r="F59" s="9">
        <v>2</v>
      </c>
      <c r="G59" s="21" t="s">
        <v>192</v>
      </c>
      <c r="H59" s="28"/>
      <c r="I59" s="14"/>
      <c r="J59" s="25"/>
      <c r="K59" s="69">
        <v>2600000</v>
      </c>
      <c r="O59" s="69"/>
    </row>
    <row r="60" spans="1:15" ht="23" x14ac:dyDescent="0.35">
      <c r="A60" s="12"/>
      <c r="B60" s="13"/>
      <c r="C60" s="13"/>
      <c r="D60" s="15"/>
      <c r="E60" s="22"/>
      <c r="F60" s="9">
        <v>3</v>
      </c>
      <c r="G60" s="21" t="s">
        <v>193</v>
      </c>
      <c r="H60" s="28"/>
      <c r="I60" s="14"/>
      <c r="J60" s="25"/>
      <c r="K60" s="69">
        <v>2600000</v>
      </c>
      <c r="O60" s="69"/>
    </row>
    <row r="61" spans="1:15" x14ac:dyDescent="0.35">
      <c r="A61" s="12"/>
      <c r="B61" s="13"/>
      <c r="C61" s="13"/>
      <c r="D61" s="15"/>
      <c r="E61" s="22"/>
      <c r="F61" s="9"/>
      <c r="G61" s="21"/>
      <c r="H61" s="28"/>
      <c r="I61" s="14"/>
      <c r="J61" s="25"/>
      <c r="K61" s="69"/>
      <c r="O61" s="69"/>
    </row>
    <row r="62" spans="1:15" x14ac:dyDescent="0.35">
      <c r="A62" s="12"/>
      <c r="B62" s="13"/>
      <c r="C62" s="13"/>
      <c r="D62" s="15">
        <v>4</v>
      </c>
      <c r="E62" s="22"/>
      <c r="F62" s="9"/>
      <c r="G62" s="227" t="s">
        <v>145</v>
      </c>
      <c r="H62" s="28"/>
      <c r="I62" s="14"/>
      <c r="J62" s="25"/>
      <c r="K62" s="69">
        <f>K63</f>
        <v>47282855</v>
      </c>
      <c r="L62" s="2">
        <v>47282855</v>
      </c>
      <c r="M62" s="46">
        <f>L62-K62</f>
        <v>0</v>
      </c>
      <c r="O62" s="69"/>
    </row>
    <row r="63" spans="1:15" ht="23" x14ac:dyDescent="0.35">
      <c r="A63" s="12"/>
      <c r="B63" s="13"/>
      <c r="C63" s="13"/>
      <c r="D63" s="15"/>
      <c r="E63" s="22">
        <v>1</v>
      </c>
      <c r="F63" s="9"/>
      <c r="G63" s="21" t="s">
        <v>194</v>
      </c>
      <c r="H63" s="28"/>
      <c r="I63" s="14" t="s">
        <v>17</v>
      </c>
      <c r="J63" s="25">
        <v>1</v>
      </c>
      <c r="K63" s="69">
        <f>K64+K65</f>
        <v>47282855</v>
      </c>
      <c r="O63" s="69"/>
    </row>
    <row r="64" spans="1:15" ht="23" x14ac:dyDescent="0.35">
      <c r="A64" s="12"/>
      <c r="B64" s="13"/>
      <c r="C64" s="13"/>
      <c r="D64" s="15"/>
      <c r="E64" s="22"/>
      <c r="F64" s="9">
        <v>1</v>
      </c>
      <c r="G64" s="21" t="s">
        <v>195</v>
      </c>
      <c r="H64" s="28"/>
      <c r="I64" s="14"/>
      <c r="J64" s="25"/>
      <c r="K64" s="69">
        <v>44782855</v>
      </c>
      <c r="M64" s="46">
        <f>K64-500000</f>
        <v>44282855</v>
      </c>
      <c r="O64" s="69"/>
    </row>
    <row r="65" spans="1:15" ht="23" x14ac:dyDescent="0.35">
      <c r="A65" s="12"/>
      <c r="B65" s="13"/>
      <c r="C65" s="13"/>
      <c r="D65" s="15"/>
      <c r="E65" s="22"/>
      <c r="F65" s="9">
        <v>2</v>
      </c>
      <c r="G65" s="21" t="s">
        <v>196</v>
      </c>
      <c r="H65" s="28"/>
      <c r="I65" s="14"/>
      <c r="J65" s="25"/>
      <c r="K65" s="69">
        <v>2500000</v>
      </c>
      <c r="O65" s="69"/>
    </row>
    <row r="66" spans="1:15" x14ac:dyDescent="0.35">
      <c r="A66" s="12"/>
      <c r="B66" s="13"/>
      <c r="C66" s="13"/>
      <c r="D66" s="15">
        <v>5</v>
      </c>
      <c r="E66" s="22"/>
      <c r="F66" s="9"/>
      <c r="G66" s="227" t="s">
        <v>146</v>
      </c>
      <c r="H66" s="28"/>
      <c r="I66" s="14"/>
      <c r="J66" s="25"/>
      <c r="K66" s="69">
        <f>K67</f>
        <v>10507301</v>
      </c>
      <c r="L66" s="2">
        <v>10507301</v>
      </c>
      <c r="M66" s="46">
        <f>L66-K66</f>
        <v>0</v>
      </c>
      <c r="O66" s="69"/>
    </row>
    <row r="67" spans="1:15" ht="23" x14ac:dyDescent="0.35">
      <c r="A67" s="12"/>
      <c r="B67" s="13"/>
      <c r="C67" s="13"/>
      <c r="D67" s="15"/>
      <c r="E67" s="22">
        <v>1</v>
      </c>
      <c r="F67" s="9"/>
      <c r="G67" s="21" t="s">
        <v>158</v>
      </c>
      <c r="H67" s="28"/>
      <c r="I67" s="14"/>
      <c r="J67" s="25"/>
      <c r="K67" s="69">
        <f>SUM(K68:K70)</f>
        <v>10507301</v>
      </c>
      <c r="O67" s="69"/>
    </row>
    <row r="68" spans="1:15" ht="57.5" x14ac:dyDescent="0.35">
      <c r="A68" s="12"/>
      <c r="B68" s="13"/>
      <c r="C68" s="13"/>
      <c r="D68" s="15"/>
      <c r="E68" s="22"/>
      <c r="F68" s="9">
        <v>1</v>
      </c>
      <c r="G68" s="21" t="s">
        <v>197</v>
      </c>
      <c r="H68" s="28"/>
      <c r="I68" s="14"/>
      <c r="J68" s="25"/>
      <c r="K68" s="69">
        <v>5307301</v>
      </c>
      <c r="O68" s="69"/>
    </row>
    <row r="69" spans="1:15" ht="34.5" x14ac:dyDescent="0.35">
      <c r="A69" s="12"/>
      <c r="B69" s="13"/>
      <c r="C69" s="13"/>
      <c r="D69" s="15"/>
      <c r="E69" s="22"/>
      <c r="F69" s="9">
        <v>2</v>
      </c>
      <c r="G69" s="21" t="s">
        <v>198</v>
      </c>
      <c r="H69" s="28"/>
      <c r="I69" s="14"/>
      <c r="J69" s="25"/>
      <c r="K69" s="69">
        <v>2600000</v>
      </c>
      <c r="O69" s="69"/>
    </row>
    <row r="70" spans="1:15" x14ac:dyDescent="0.35">
      <c r="A70" s="12"/>
      <c r="B70" s="13"/>
      <c r="C70" s="13"/>
      <c r="D70" s="15"/>
      <c r="E70" s="22"/>
      <c r="F70" s="9">
        <v>3</v>
      </c>
      <c r="G70" s="21" t="s">
        <v>199</v>
      </c>
      <c r="H70" s="28"/>
      <c r="I70" s="14"/>
      <c r="J70" s="25"/>
      <c r="K70" s="69">
        <v>2600000</v>
      </c>
      <c r="O70" s="69"/>
    </row>
    <row r="71" spans="1:15" x14ac:dyDescent="0.35">
      <c r="A71" s="12"/>
      <c r="B71" s="13"/>
      <c r="C71" s="13"/>
      <c r="D71" s="15"/>
      <c r="E71" s="22"/>
      <c r="F71" s="9"/>
      <c r="G71" s="21"/>
      <c r="H71" s="28"/>
      <c r="I71" s="14"/>
      <c r="J71" s="25"/>
      <c r="K71" s="69"/>
      <c r="O71" s="69"/>
    </row>
    <row r="72" spans="1:15" x14ac:dyDescent="0.35">
      <c r="A72" s="12"/>
      <c r="B72" s="13"/>
      <c r="C72" s="13"/>
      <c r="D72" s="15">
        <v>6</v>
      </c>
      <c r="E72" s="22"/>
      <c r="F72" s="9"/>
      <c r="G72" s="227" t="s">
        <v>147</v>
      </c>
      <c r="H72" s="28"/>
      <c r="I72" s="14" t="s">
        <v>17</v>
      </c>
      <c r="J72" s="25">
        <v>1</v>
      </c>
      <c r="K72" s="17">
        <f>K73</f>
        <v>15760952</v>
      </c>
      <c r="L72" s="2">
        <v>15760952</v>
      </c>
      <c r="M72" s="46">
        <f>L72-K72</f>
        <v>0</v>
      </c>
      <c r="O72" s="69"/>
    </row>
    <row r="73" spans="1:15" ht="23" x14ac:dyDescent="0.35">
      <c r="A73" s="12"/>
      <c r="B73" s="13"/>
      <c r="C73" s="13"/>
      <c r="D73" s="15"/>
      <c r="E73" s="22">
        <v>1</v>
      </c>
      <c r="F73" s="9"/>
      <c r="G73" s="21" t="s">
        <v>200</v>
      </c>
      <c r="H73" s="28"/>
      <c r="I73" s="14" t="s">
        <v>17</v>
      </c>
      <c r="J73" s="25">
        <v>1</v>
      </c>
      <c r="K73" s="69">
        <f>SUM(K74:K80)</f>
        <v>15760952</v>
      </c>
      <c r="O73" s="69"/>
    </row>
    <row r="74" spans="1:15" x14ac:dyDescent="0.35">
      <c r="A74" s="12"/>
      <c r="B74" s="13"/>
      <c r="C74" s="13"/>
      <c r="D74" s="15"/>
      <c r="E74" s="22"/>
      <c r="F74" s="9">
        <v>1</v>
      </c>
      <c r="G74" s="21" t="s">
        <v>201</v>
      </c>
      <c r="H74" s="28"/>
      <c r="I74" s="14" t="s">
        <v>17</v>
      </c>
      <c r="J74" s="25">
        <v>1</v>
      </c>
      <c r="K74" s="69">
        <v>0</v>
      </c>
      <c r="O74" s="69"/>
    </row>
    <row r="75" spans="1:15" ht="23" x14ac:dyDescent="0.35">
      <c r="A75" s="12"/>
      <c r="B75" s="13"/>
      <c r="C75" s="13"/>
      <c r="D75" s="15"/>
      <c r="E75" s="22"/>
      <c r="F75" s="9">
        <v>2</v>
      </c>
      <c r="G75" s="21" t="s">
        <v>202</v>
      </c>
      <c r="H75" s="28"/>
      <c r="I75" s="14" t="s">
        <v>17</v>
      </c>
      <c r="J75" s="25">
        <v>1</v>
      </c>
      <c r="K75" s="69">
        <v>0</v>
      </c>
      <c r="O75" s="17"/>
    </row>
    <row r="76" spans="1:15" x14ac:dyDescent="0.35">
      <c r="A76" s="12"/>
      <c r="B76" s="13"/>
      <c r="C76" s="13"/>
      <c r="D76" s="15"/>
      <c r="E76" s="22"/>
      <c r="F76" s="9">
        <v>3</v>
      </c>
      <c r="G76" s="21" t="s">
        <v>203</v>
      </c>
      <c r="H76" s="28"/>
      <c r="I76" s="14" t="s">
        <v>17</v>
      </c>
      <c r="J76" s="25">
        <v>1</v>
      </c>
      <c r="K76" s="69">
        <v>0</v>
      </c>
      <c r="O76" s="17"/>
    </row>
    <row r="77" spans="1:15" ht="23" x14ac:dyDescent="0.35">
      <c r="A77" s="12"/>
      <c r="B77" s="13"/>
      <c r="C77" s="13"/>
      <c r="D77" s="15"/>
      <c r="E77" s="22"/>
      <c r="F77" s="9">
        <v>4</v>
      </c>
      <c r="G77" s="21" t="s">
        <v>204</v>
      </c>
      <c r="H77" s="28"/>
      <c r="I77" s="14" t="s">
        <v>17</v>
      </c>
      <c r="J77" s="25">
        <v>1</v>
      </c>
      <c r="K77" s="69">
        <v>0</v>
      </c>
      <c r="O77" s="69"/>
    </row>
    <row r="78" spans="1:15" x14ac:dyDescent="0.35">
      <c r="A78" s="12"/>
      <c r="B78" s="13"/>
      <c r="C78" s="13"/>
      <c r="D78" s="15"/>
      <c r="E78" s="22"/>
      <c r="F78" s="9">
        <v>5</v>
      </c>
      <c r="G78" s="21" t="s">
        <v>205</v>
      </c>
      <c r="H78" s="28"/>
      <c r="I78" s="14" t="s">
        <v>17</v>
      </c>
      <c r="J78" s="25">
        <v>1</v>
      </c>
      <c r="K78" s="69">
        <v>7500000</v>
      </c>
      <c r="O78" s="69"/>
    </row>
    <row r="79" spans="1:15" ht="23" x14ac:dyDescent="0.35">
      <c r="A79" s="12"/>
      <c r="B79" s="13"/>
      <c r="C79" s="13"/>
      <c r="D79" s="15"/>
      <c r="E79" s="22"/>
      <c r="F79" s="9">
        <v>6</v>
      </c>
      <c r="G79" s="21" t="s">
        <v>206</v>
      </c>
      <c r="H79" s="28"/>
      <c r="I79" s="14" t="s">
        <v>17</v>
      </c>
      <c r="J79" s="25">
        <v>1</v>
      </c>
      <c r="K79" s="230">
        <v>8260952</v>
      </c>
      <c r="O79" s="69"/>
    </row>
    <row r="80" spans="1:15" ht="23" x14ac:dyDescent="0.35">
      <c r="A80" s="12"/>
      <c r="B80" s="13"/>
      <c r="C80" s="13"/>
      <c r="D80" s="15"/>
      <c r="E80" s="22"/>
      <c r="F80" s="9">
        <v>7</v>
      </c>
      <c r="G80" s="21" t="s">
        <v>207</v>
      </c>
      <c r="H80" s="28"/>
      <c r="I80" s="14"/>
      <c r="J80" s="25"/>
      <c r="K80" s="69">
        <v>0</v>
      </c>
      <c r="O80" s="69"/>
    </row>
    <row r="81" spans="1:15" s="6" customFormat="1" ht="12" thickBot="1" x14ac:dyDescent="0.4">
      <c r="A81" s="90"/>
      <c r="B81" s="91"/>
      <c r="C81" s="91"/>
      <c r="D81" s="92"/>
      <c r="E81" s="93"/>
      <c r="F81" s="94"/>
      <c r="G81" s="95"/>
      <c r="H81" s="96"/>
      <c r="I81" s="97"/>
      <c r="J81" s="98"/>
      <c r="K81" s="99"/>
      <c r="L81" s="2"/>
      <c r="M81" s="2"/>
      <c r="N81" s="2"/>
      <c r="O81" s="2"/>
    </row>
    <row r="82" spans="1:15" ht="12" thickTop="1" x14ac:dyDescent="0.35"/>
    <row r="83" spans="1:15" ht="15" x14ac:dyDescent="0.4">
      <c r="I83" s="40" t="s">
        <v>109</v>
      </c>
      <c r="J83" s="40"/>
      <c r="K83" s="40"/>
    </row>
    <row r="84" spans="1:15" ht="15" x14ac:dyDescent="0.4">
      <c r="I84" s="41" t="s">
        <v>110</v>
      </c>
      <c r="J84" s="41"/>
      <c r="K84" s="40"/>
    </row>
    <row r="85" spans="1:15" ht="15" x14ac:dyDescent="0.4">
      <c r="I85" s="40"/>
      <c r="J85" s="40"/>
      <c r="K85" s="40"/>
    </row>
    <row r="86" spans="1:15" ht="15" x14ac:dyDescent="0.4">
      <c r="I86" s="40"/>
      <c r="J86" s="40"/>
      <c r="K86" s="40"/>
    </row>
    <row r="87" spans="1:15" ht="15" x14ac:dyDescent="0.4">
      <c r="I87" s="40"/>
      <c r="J87" s="40"/>
      <c r="K87" s="40"/>
    </row>
    <row r="88" spans="1:15" ht="15" x14ac:dyDescent="0.4">
      <c r="I88" s="41" t="s">
        <v>113</v>
      </c>
      <c r="J88" s="41"/>
      <c r="K88" s="41"/>
    </row>
    <row r="89" spans="1:15" x14ac:dyDescent="0.35">
      <c r="I89" s="42" t="s">
        <v>135</v>
      </c>
      <c r="J89" s="42"/>
      <c r="K89" s="42"/>
    </row>
    <row r="90" spans="1:15" x14ac:dyDescent="0.35">
      <c r="I90" s="42" t="s">
        <v>112</v>
      </c>
      <c r="J90" s="42"/>
      <c r="K90" s="42"/>
    </row>
    <row r="93" spans="1:15" x14ac:dyDescent="0.35">
      <c r="B93" s="43"/>
    </row>
    <row r="105" spans="1:15" s="30" customFormat="1" x14ac:dyDescent="0.35">
      <c r="A105" s="4"/>
      <c r="B105" s="4"/>
      <c r="C105" s="4"/>
      <c r="D105" s="34"/>
      <c r="E105" s="33"/>
      <c r="F105" s="5"/>
      <c r="I105" s="5"/>
      <c r="J105" s="26"/>
      <c r="K105" s="1"/>
      <c r="L105" s="2"/>
      <c r="M105" s="2"/>
      <c r="N105" s="2"/>
      <c r="O105" s="2"/>
    </row>
  </sheetData>
  <mergeCells count="12">
    <mergeCell ref="K6:K8"/>
    <mergeCell ref="A9:E9"/>
    <mergeCell ref="A1:K1"/>
    <mergeCell ref="A2:K2"/>
    <mergeCell ref="A3:K3"/>
    <mergeCell ref="A4:K4"/>
    <mergeCell ref="A5:F8"/>
    <mergeCell ref="G5:G8"/>
    <mergeCell ref="H5:H8"/>
    <mergeCell ref="I5:K5"/>
    <mergeCell ref="I6:I8"/>
    <mergeCell ref="J6:J8"/>
  </mergeCells>
  <pageMargins left="0.25" right="0.25" top="0.75" bottom="0.75" header="0.3" footer="0.3"/>
  <pageSetup paperSize="5" scale="85" orientation="portrait" horizontalDpi="4294967293" r:id="rId1"/>
  <headerFoot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5" zoomScaleNormal="100" workbookViewId="0">
      <selection activeCell="K12" sqref="K12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215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216</v>
      </c>
      <c r="J5" s="429"/>
      <c r="K5" s="430"/>
    </row>
    <row r="6" spans="1:15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08" t="s">
        <v>4</v>
      </c>
    </row>
    <row r="7" spans="1:15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09"/>
    </row>
    <row r="8" spans="1:15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10"/>
    </row>
    <row r="9" spans="1:15" ht="12" thickBot="1" x14ac:dyDescent="0.4">
      <c r="A9" s="411">
        <v>1</v>
      </c>
      <c r="B9" s="412"/>
      <c r="C9" s="412"/>
      <c r="D9" s="412"/>
      <c r="E9" s="412"/>
      <c r="F9" s="226"/>
      <c r="G9" s="39">
        <v>2</v>
      </c>
      <c r="H9" s="20">
        <v>3</v>
      </c>
      <c r="I9" s="37">
        <v>4</v>
      </c>
      <c r="J9" s="38">
        <v>5</v>
      </c>
      <c r="K9" s="66">
        <v>6</v>
      </c>
    </row>
    <row r="10" spans="1:15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67">
        <f>K11+K51+K56+K62+K66+K72</f>
        <v>2511225735</v>
      </c>
      <c r="L10" s="2">
        <v>2511225735</v>
      </c>
      <c r="M10" s="46">
        <f>L10-K10</f>
        <v>0</v>
      </c>
    </row>
    <row r="11" spans="1:15" s="3" customFormat="1" ht="23" x14ac:dyDescent="0.35">
      <c r="A11" s="7"/>
      <c r="B11" s="8"/>
      <c r="C11" s="8"/>
      <c r="D11" s="15">
        <v>1</v>
      </c>
      <c r="E11" s="22"/>
      <c r="F11" s="10"/>
      <c r="G11" s="228" t="s">
        <v>140</v>
      </c>
      <c r="H11" s="225" t="s">
        <v>141</v>
      </c>
      <c r="I11" s="11"/>
      <c r="J11" s="24"/>
      <c r="K11" s="68">
        <f>K12+K19+K23+K26+K30+K36+K39+K42</f>
        <v>2386963712</v>
      </c>
      <c r="L11" s="3">
        <v>2386963713</v>
      </c>
      <c r="M11" s="100">
        <f>L11-K11</f>
        <v>1</v>
      </c>
      <c r="O11" s="68"/>
    </row>
    <row r="12" spans="1:15" ht="23" x14ac:dyDescent="0.35">
      <c r="A12" s="12"/>
      <c r="B12" s="13"/>
      <c r="C12" s="13"/>
      <c r="D12" s="15"/>
      <c r="E12" s="22">
        <v>1</v>
      </c>
      <c r="F12" s="9"/>
      <c r="G12" s="21" t="s">
        <v>149</v>
      </c>
      <c r="H12" s="28"/>
      <c r="I12" s="14" t="s">
        <v>17</v>
      </c>
      <c r="J12" s="25" t="s">
        <v>9</v>
      </c>
      <c r="K12" s="69">
        <f>K13+K14+K15+K16+K17+K18</f>
        <v>32000000</v>
      </c>
      <c r="M12" s="46"/>
      <c r="O12" s="69"/>
    </row>
    <row r="13" spans="1:15" ht="23" x14ac:dyDescent="0.35">
      <c r="A13" s="12"/>
      <c r="B13" s="13"/>
      <c r="C13" s="13"/>
      <c r="D13" s="15"/>
      <c r="E13" s="22"/>
      <c r="F13" s="9">
        <v>1</v>
      </c>
      <c r="G13" s="21" t="s">
        <v>148</v>
      </c>
      <c r="H13" s="28"/>
      <c r="I13" s="14" t="s">
        <v>17</v>
      </c>
      <c r="J13" s="25"/>
      <c r="K13" s="69">
        <v>12000000</v>
      </c>
      <c r="M13" s="44"/>
      <c r="N13" s="46"/>
      <c r="O13" s="69"/>
    </row>
    <row r="14" spans="1:15" x14ac:dyDescent="0.35">
      <c r="A14" s="12"/>
      <c r="B14" s="13"/>
      <c r="C14" s="13"/>
      <c r="D14" s="15"/>
      <c r="E14" s="22"/>
      <c r="F14" s="9">
        <v>2</v>
      </c>
      <c r="G14" s="21" t="s">
        <v>159</v>
      </c>
      <c r="H14" s="28"/>
      <c r="I14" s="14"/>
      <c r="J14" s="25"/>
      <c r="K14" s="69">
        <v>5000000</v>
      </c>
      <c r="M14" s="44"/>
      <c r="N14" s="46"/>
      <c r="O14" s="69"/>
    </row>
    <row r="15" spans="1:15" x14ac:dyDescent="0.35">
      <c r="A15" s="12"/>
      <c r="B15" s="13"/>
      <c r="C15" s="13"/>
      <c r="D15" s="15"/>
      <c r="E15" s="22"/>
      <c r="F15" s="9">
        <v>3</v>
      </c>
      <c r="G15" s="21" t="s">
        <v>160</v>
      </c>
      <c r="H15" s="28"/>
      <c r="I15" s="14"/>
      <c r="J15" s="25"/>
      <c r="K15" s="69">
        <v>5000000</v>
      </c>
      <c r="M15" s="44"/>
      <c r="N15" s="46"/>
      <c r="O15" s="69"/>
    </row>
    <row r="16" spans="1:15" x14ac:dyDescent="0.35">
      <c r="A16" s="12"/>
      <c r="B16" s="13"/>
      <c r="C16" s="13"/>
      <c r="D16" s="15"/>
      <c r="E16" s="22"/>
      <c r="F16" s="9">
        <v>4</v>
      </c>
      <c r="G16" s="21" t="s">
        <v>161</v>
      </c>
      <c r="H16" s="28"/>
      <c r="I16" s="14"/>
      <c r="J16" s="25"/>
      <c r="K16" s="69">
        <v>5000000</v>
      </c>
      <c r="M16" s="44"/>
      <c r="N16" s="46"/>
      <c r="O16" s="69"/>
    </row>
    <row r="17" spans="1:15" x14ac:dyDescent="0.35">
      <c r="A17" s="12"/>
      <c r="B17" s="13"/>
      <c r="C17" s="13"/>
      <c r="D17" s="15"/>
      <c r="E17" s="22"/>
      <c r="F17" s="9">
        <v>5</v>
      </c>
      <c r="G17" s="21" t="s">
        <v>162</v>
      </c>
      <c r="H17" s="28"/>
      <c r="I17" s="14"/>
      <c r="J17" s="25"/>
      <c r="K17" s="69"/>
      <c r="M17" s="44"/>
      <c r="N17" s="46"/>
      <c r="O17" s="69"/>
    </row>
    <row r="18" spans="1:15" ht="23" x14ac:dyDescent="0.35">
      <c r="A18" s="12"/>
      <c r="B18" s="13"/>
      <c r="C18" s="13"/>
      <c r="D18" s="15"/>
      <c r="E18" s="22"/>
      <c r="F18" s="9">
        <v>6</v>
      </c>
      <c r="G18" s="21" t="s">
        <v>163</v>
      </c>
      <c r="H18" s="28"/>
      <c r="I18" s="14"/>
      <c r="J18" s="25"/>
      <c r="K18" s="69">
        <v>5000000</v>
      </c>
      <c r="M18" s="44"/>
      <c r="N18" s="46"/>
      <c r="O18" s="69"/>
    </row>
    <row r="19" spans="1:15" x14ac:dyDescent="0.35">
      <c r="A19" s="12"/>
      <c r="B19" s="13"/>
      <c r="C19" s="13"/>
      <c r="D19" s="15"/>
      <c r="E19" s="22">
        <v>2</v>
      </c>
      <c r="F19" s="9"/>
      <c r="G19" s="21" t="s">
        <v>150</v>
      </c>
      <c r="H19" s="28"/>
      <c r="I19" s="14" t="s">
        <v>17</v>
      </c>
      <c r="J19" s="25" t="s">
        <v>15</v>
      </c>
      <c r="K19" s="69">
        <f>K20+K21+K22</f>
        <v>1800063712</v>
      </c>
      <c r="O19" s="69"/>
    </row>
    <row r="20" spans="1:15" ht="23" x14ac:dyDescent="0.35">
      <c r="A20" s="12"/>
      <c r="B20" s="13"/>
      <c r="C20" s="13"/>
      <c r="D20" s="15"/>
      <c r="E20" s="22"/>
      <c r="F20" s="9">
        <v>1</v>
      </c>
      <c r="G20" s="21" t="s">
        <v>151</v>
      </c>
      <c r="H20" s="28" t="s">
        <v>28</v>
      </c>
      <c r="I20" s="14" t="s">
        <v>17</v>
      </c>
      <c r="J20" s="25" t="s">
        <v>115</v>
      </c>
      <c r="K20" s="69">
        <v>1775063712</v>
      </c>
      <c r="M20" s="45">
        <f>K20+M10</f>
        <v>1775063712</v>
      </c>
      <c r="O20" s="69"/>
    </row>
    <row r="21" spans="1:15" ht="23" x14ac:dyDescent="0.35">
      <c r="A21" s="12"/>
      <c r="B21" s="13"/>
      <c r="C21" s="13"/>
      <c r="D21" s="15"/>
      <c r="E21" s="22"/>
      <c r="F21" s="9">
        <v>2</v>
      </c>
      <c r="G21" s="21" t="s">
        <v>164</v>
      </c>
      <c r="H21" s="28"/>
      <c r="I21" s="14"/>
      <c r="J21" s="25"/>
      <c r="K21" s="69">
        <v>20000000</v>
      </c>
      <c r="O21" s="69"/>
    </row>
    <row r="22" spans="1:15" ht="23" x14ac:dyDescent="0.35">
      <c r="A22" s="12"/>
      <c r="B22" s="13"/>
      <c r="C22" s="13"/>
      <c r="D22" s="15"/>
      <c r="E22" s="22"/>
      <c r="F22" s="9">
        <v>3</v>
      </c>
      <c r="G22" s="21" t="s">
        <v>152</v>
      </c>
      <c r="H22" s="28"/>
      <c r="I22" s="14"/>
      <c r="J22" s="25"/>
      <c r="K22" s="69">
        <v>5000000</v>
      </c>
      <c r="O22" s="69"/>
    </row>
    <row r="23" spans="1:15" s="3" customFormat="1" x14ac:dyDescent="0.35">
      <c r="A23" s="7"/>
      <c r="B23" s="8"/>
      <c r="C23" s="8"/>
      <c r="D23" s="15"/>
      <c r="E23" s="22">
        <v>3</v>
      </c>
      <c r="F23" s="10"/>
      <c r="G23" s="16" t="s">
        <v>165</v>
      </c>
      <c r="H23" s="229" t="s">
        <v>166</v>
      </c>
      <c r="I23" s="11"/>
      <c r="J23" s="24"/>
      <c r="K23" s="68">
        <f>K24</f>
        <v>5000000</v>
      </c>
      <c r="O23" s="69"/>
    </row>
    <row r="24" spans="1:15" ht="23" x14ac:dyDescent="0.35">
      <c r="A24" s="12"/>
      <c r="B24" s="13"/>
      <c r="C24" s="13"/>
      <c r="D24" s="15"/>
      <c r="E24" s="22"/>
      <c r="F24" s="9">
        <v>1</v>
      </c>
      <c r="G24" s="21" t="s">
        <v>167</v>
      </c>
      <c r="H24" s="28"/>
      <c r="I24" s="14" t="s">
        <v>17</v>
      </c>
      <c r="J24" s="25"/>
      <c r="K24" s="69">
        <v>5000000</v>
      </c>
      <c r="O24" s="69"/>
    </row>
    <row r="25" spans="1:15" x14ac:dyDescent="0.35">
      <c r="A25" s="12"/>
      <c r="B25" s="13"/>
      <c r="C25" s="13"/>
      <c r="D25" s="15"/>
      <c r="E25" s="22"/>
      <c r="F25" s="9"/>
      <c r="G25" s="21"/>
      <c r="H25" s="28"/>
      <c r="I25" s="14"/>
      <c r="J25" s="25"/>
      <c r="K25" s="69"/>
      <c r="O25" s="17"/>
    </row>
    <row r="26" spans="1:15" ht="34.5" x14ac:dyDescent="0.35">
      <c r="A26" s="12"/>
      <c r="B26" s="13"/>
      <c r="C26" s="13"/>
      <c r="D26" s="15"/>
      <c r="E26" s="22">
        <v>4</v>
      </c>
      <c r="F26" s="9"/>
      <c r="G26" s="16" t="s">
        <v>153</v>
      </c>
      <c r="H26" s="229" t="s">
        <v>142</v>
      </c>
      <c r="I26" s="14"/>
      <c r="J26" s="25"/>
      <c r="K26" s="69">
        <f>K27+K28+K29</f>
        <v>25000000</v>
      </c>
      <c r="O26" s="17"/>
    </row>
    <row r="27" spans="1:15" x14ac:dyDescent="0.35">
      <c r="A27" s="12"/>
      <c r="B27" s="13"/>
      <c r="C27" s="13"/>
      <c r="D27" s="15"/>
      <c r="E27" s="22"/>
      <c r="F27" s="9">
        <v>1</v>
      </c>
      <c r="G27" s="21" t="s">
        <v>168</v>
      </c>
      <c r="H27" s="28"/>
      <c r="I27" s="14"/>
      <c r="J27" s="25"/>
      <c r="K27" s="69">
        <v>0</v>
      </c>
      <c r="O27" s="17"/>
    </row>
    <row r="28" spans="1:15" x14ac:dyDescent="0.35">
      <c r="A28" s="12"/>
      <c r="B28" s="13"/>
      <c r="C28" s="13"/>
      <c r="D28" s="15"/>
      <c r="E28" s="22"/>
      <c r="F28" s="9">
        <v>2</v>
      </c>
      <c r="G28" s="21" t="s">
        <v>169</v>
      </c>
      <c r="H28" s="28"/>
      <c r="I28" s="14"/>
      <c r="J28" s="25"/>
      <c r="K28" s="69">
        <v>5000000</v>
      </c>
      <c r="O28" s="17"/>
    </row>
    <row r="29" spans="1:15" ht="23" x14ac:dyDescent="0.35">
      <c r="A29" s="12"/>
      <c r="B29" s="13"/>
      <c r="C29" s="13"/>
      <c r="D29" s="15"/>
      <c r="E29" s="22"/>
      <c r="F29" s="9">
        <v>3</v>
      </c>
      <c r="G29" s="21" t="s">
        <v>154</v>
      </c>
      <c r="H29" s="28"/>
      <c r="I29" s="14"/>
      <c r="J29" s="25"/>
      <c r="K29" s="69">
        <v>20000000</v>
      </c>
      <c r="O29" s="17"/>
    </row>
    <row r="30" spans="1:15" x14ac:dyDescent="0.35">
      <c r="A30" s="12"/>
      <c r="B30" s="13"/>
      <c r="C30" s="13"/>
      <c r="D30" s="15"/>
      <c r="E30" s="22">
        <v>5</v>
      </c>
      <c r="F30" s="9"/>
      <c r="G30" s="21" t="s">
        <v>170</v>
      </c>
      <c r="H30" s="28"/>
      <c r="I30" s="14"/>
      <c r="J30" s="25"/>
      <c r="K30" s="69">
        <f>K31+K32+K33+K34</f>
        <v>97500000</v>
      </c>
      <c r="O30" s="17"/>
    </row>
    <row r="31" spans="1:15" ht="23" x14ac:dyDescent="0.35">
      <c r="A31" s="12"/>
      <c r="B31" s="13"/>
      <c r="C31" s="13"/>
      <c r="D31" s="15"/>
      <c r="E31" s="22"/>
      <c r="F31" s="9">
        <v>1</v>
      </c>
      <c r="G31" s="21" t="s">
        <v>171</v>
      </c>
      <c r="H31" s="28"/>
      <c r="I31" s="14"/>
      <c r="J31" s="25"/>
      <c r="K31" s="69"/>
      <c r="O31" s="17"/>
    </row>
    <row r="32" spans="1:15" x14ac:dyDescent="0.35">
      <c r="A32" s="12"/>
      <c r="B32" s="13"/>
      <c r="C32" s="13"/>
      <c r="D32" s="15"/>
      <c r="E32" s="22"/>
      <c r="F32" s="9">
        <v>2</v>
      </c>
      <c r="G32" s="21" t="s">
        <v>155</v>
      </c>
      <c r="H32" s="28"/>
      <c r="I32" s="14"/>
      <c r="J32" s="25"/>
      <c r="K32" s="69">
        <v>15000000</v>
      </c>
      <c r="O32" s="17"/>
    </row>
    <row r="33" spans="1:15" ht="23" x14ac:dyDescent="0.35">
      <c r="A33" s="12"/>
      <c r="B33" s="13"/>
      <c r="C33" s="13"/>
      <c r="D33" s="15"/>
      <c r="E33" s="22"/>
      <c r="F33" s="9">
        <v>3</v>
      </c>
      <c r="G33" s="21" t="s">
        <v>172</v>
      </c>
      <c r="H33" s="28"/>
      <c r="I33" s="14"/>
      <c r="J33" s="25"/>
      <c r="K33" s="69">
        <v>2500000</v>
      </c>
      <c r="O33" s="17"/>
    </row>
    <row r="34" spans="1:15" ht="23" x14ac:dyDescent="0.35">
      <c r="A34" s="12"/>
      <c r="B34" s="13"/>
      <c r="C34" s="13"/>
      <c r="D34" s="15"/>
      <c r="E34" s="22"/>
      <c r="F34" s="9">
        <v>4</v>
      </c>
      <c r="G34" s="21" t="s">
        <v>173</v>
      </c>
      <c r="H34" s="28"/>
      <c r="I34" s="14"/>
      <c r="J34" s="25"/>
      <c r="K34" s="69">
        <v>80000000</v>
      </c>
      <c r="O34" s="17"/>
    </row>
    <row r="35" spans="1:15" x14ac:dyDescent="0.35">
      <c r="A35" s="12"/>
      <c r="B35" s="13"/>
      <c r="C35" s="13"/>
      <c r="D35" s="15"/>
      <c r="E35" s="22"/>
      <c r="F35" s="9"/>
      <c r="G35" s="21"/>
      <c r="H35" s="28"/>
      <c r="I35" s="14"/>
      <c r="J35" s="25"/>
      <c r="K35" s="69"/>
      <c r="O35" s="17"/>
    </row>
    <row r="36" spans="1:15" ht="23" x14ac:dyDescent="0.35">
      <c r="A36" s="12"/>
      <c r="B36" s="13"/>
      <c r="C36" s="13"/>
      <c r="D36" s="15"/>
      <c r="E36" s="22">
        <v>6</v>
      </c>
      <c r="F36" s="9"/>
      <c r="G36" s="21" t="s">
        <v>174</v>
      </c>
      <c r="H36" s="28"/>
      <c r="I36" s="14"/>
      <c r="J36" s="25"/>
      <c r="K36" s="69">
        <f>K37+K38</f>
        <v>10000000</v>
      </c>
      <c r="O36" s="17"/>
    </row>
    <row r="37" spans="1:15" x14ac:dyDescent="0.35">
      <c r="A37" s="12"/>
      <c r="B37" s="13"/>
      <c r="C37" s="13"/>
      <c r="D37" s="15"/>
      <c r="E37" s="22"/>
      <c r="F37" s="9">
        <v>1</v>
      </c>
      <c r="G37" s="21" t="s">
        <v>175</v>
      </c>
      <c r="H37" s="28"/>
      <c r="I37" s="14"/>
      <c r="J37" s="25"/>
      <c r="K37" s="69">
        <v>0</v>
      </c>
      <c r="O37" s="17"/>
    </row>
    <row r="38" spans="1:15" x14ac:dyDescent="0.35">
      <c r="A38" s="12"/>
      <c r="B38" s="13"/>
      <c r="C38" s="13"/>
      <c r="D38" s="15"/>
      <c r="E38" s="22"/>
      <c r="F38" s="9">
        <v>2</v>
      </c>
      <c r="G38" s="21" t="s">
        <v>176</v>
      </c>
      <c r="H38" s="28"/>
      <c r="I38" s="14"/>
      <c r="J38" s="25"/>
      <c r="K38" s="69">
        <v>10000000</v>
      </c>
      <c r="O38" s="17"/>
    </row>
    <row r="39" spans="1:15" x14ac:dyDescent="0.35">
      <c r="A39" s="12"/>
      <c r="B39" s="13"/>
      <c r="C39" s="13"/>
      <c r="D39" s="15"/>
      <c r="E39" s="22">
        <v>7</v>
      </c>
      <c r="F39" s="9"/>
      <c r="G39" s="21" t="s">
        <v>177</v>
      </c>
      <c r="H39" s="28"/>
      <c r="I39" s="14"/>
      <c r="J39" s="25"/>
      <c r="K39" s="69">
        <f>K40+K41</f>
        <v>331040000</v>
      </c>
      <c r="O39" s="17"/>
    </row>
    <row r="40" spans="1:15" x14ac:dyDescent="0.35">
      <c r="A40" s="12"/>
      <c r="B40" s="13"/>
      <c r="C40" s="13"/>
      <c r="D40" s="15"/>
      <c r="E40" s="22"/>
      <c r="F40" s="9">
        <v>1</v>
      </c>
      <c r="G40" s="21" t="s">
        <v>178</v>
      </c>
      <c r="H40" s="28"/>
      <c r="I40" s="14"/>
      <c r="J40" s="25"/>
      <c r="K40" s="69">
        <v>8040000</v>
      </c>
      <c r="O40" s="17"/>
    </row>
    <row r="41" spans="1:15" x14ac:dyDescent="0.35">
      <c r="A41" s="12"/>
      <c r="B41" s="13"/>
      <c r="C41" s="13"/>
      <c r="D41" s="15"/>
      <c r="E41" s="22"/>
      <c r="F41" s="9">
        <v>2</v>
      </c>
      <c r="G41" s="21" t="s">
        <v>179</v>
      </c>
      <c r="H41" s="28"/>
      <c r="I41" s="14"/>
      <c r="J41" s="25"/>
      <c r="K41" s="69">
        <v>323000000</v>
      </c>
      <c r="O41" s="17"/>
    </row>
    <row r="42" spans="1:15" ht="23" x14ac:dyDescent="0.35">
      <c r="A42" s="12"/>
      <c r="B42" s="13"/>
      <c r="C42" s="13"/>
      <c r="D42" s="15"/>
      <c r="E42" s="22">
        <v>8</v>
      </c>
      <c r="F42" s="9"/>
      <c r="G42" s="21" t="s">
        <v>180</v>
      </c>
      <c r="H42" s="28"/>
      <c r="I42" s="14"/>
      <c r="J42" s="25"/>
      <c r="K42" s="69">
        <f>K43+K44+K45+K46+K47+K48+K49</f>
        <v>86360000</v>
      </c>
      <c r="O42" s="17"/>
    </row>
    <row r="43" spans="1:15" ht="23" x14ac:dyDescent="0.35">
      <c r="A43" s="12"/>
      <c r="B43" s="13"/>
      <c r="C43" s="13"/>
      <c r="D43" s="15"/>
      <c r="E43" s="22"/>
      <c r="F43" s="9">
        <v>1</v>
      </c>
      <c r="G43" s="21" t="s">
        <v>181</v>
      </c>
      <c r="H43" s="28"/>
      <c r="I43" s="14"/>
      <c r="J43" s="25"/>
      <c r="K43" s="69">
        <v>33360000</v>
      </c>
      <c r="O43" s="17"/>
    </row>
    <row r="44" spans="1:15" ht="23" x14ac:dyDescent="0.35">
      <c r="A44" s="12"/>
      <c r="B44" s="13"/>
      <c r="C44" s="13"/>
      <c r="D44" s="15"/>
      <c r="E44" s="22"/>
      <c r="F44" s="9">
        <v>2</v>
      </c>
      <c r="G44" s="21" t="s">
        <v>182</v>
      </c>
      <c r="H44" s="28"/>
      <c r="I44" s="14"/>
      <c r="J44" s="25"/>
      <c r="K44" s="69">
        <v>18000000</v>
      </c>
      <c r="O44" s="17"/>
    </row>
    <row r="45" spans="1:15" x14ac:dyDescent="0.35">
      <c r="A45" s="12"/>
      <c r="B45" s="13"/>
      <c r="C45" s="13"/>
      <c r="D45" s="15"/>
      <c r="E45" s="22"/>
      <c r="F45" s="9">
        <v>3</v>
      </c>
      <c r="G45" s="21" t="s">
        <v>183</v>
      </c>
      <c r="H45" s="28"/>
      <c r="I45" s="14"/>
      <c r="J45" s="25"/>
      <c r="K45" s="69">
        <v>5000000</v>
      </c>
      <c r="O45" s="17"/>
    </row>
    <row r="46" spans="1:15" x14ac:dyDescent="0.35">
      <c r="A46" s="12"/>
      <c r="B46" s="13"/>
      <c r="C46" s="13"/>
      <c r="D46" s="15"/>
      <c r="E46" s="22"/>
      <c r="F46" s="9">
        <v>4</v>
      </c>
      <c r="G46" s="21" t="s">
        <v>184</v>
      </c>
      <c r="H46" s="28"/>
      <c r="I46" s="14"/>
      <c r="J46" s="25"/>
      <c r="K46" s="69">
        <v>5000000</v>
      </c>
      <c r="O46" s="17"/>
    </row>
    <row r="47" spans="1:15" x14ac:dyDescent="0.35">
      <c r="A47" s="12"/>
      <c r="B47" s="13"/>
      <c r="C47" s="13"/>
      <c r="D47" s="15"/>
      <c r="E47" s="22"/>
      <c r="F47" s="9">
        <v>5</v>
      </c>
      <c r="G47" s="21" t="s">
        <v>185</v>
      </c>
      <c r="H47" s="28"/>
      <c r="I47" s="14"/>
      <c r="J47" s="25"/>
      <c r="K47" s="69">
        <v>5000000</v>
      </c>
      <c r="O47" s="17"/>
    </row>
    <row r="48" spans="1:15" ht="23" x14ac:dyDescent="0.35">
      <c r="A48" s="12"/>
      <c r="B48" s="13"/>
      <c r="C48" s="13"/>
      <c r="D48" s="15"/>
      <c r="E48" s="22"/>
      <c r="F48" s="9">
        <v>6</v>
      </c>
      <c r="G48" s="21" t="s">
        <v>156</v>
      </c>
      <c r="H48" s="28"/>
      <c r="I48" s="14"/>
      <c r="J48" s="25"/>
      <c r="K48" s="69">
        <v>15000000</v>
      </c>
      <c r="O48" s="17"/>
    </row>
    <row r="49" spans="1:15" ht="23" x14ac:dyDescent="0.35">
      <c r="A49" s="12"/>
      <c r="B49" s="13"/>
      <c r="C49" s="13"/>
      <c r="D49" s="15"/>
      <c r="E49" s="22"/>
      <c r="F49" s="9">
        <v>7</v>
      </c>
      <c r="G49" s="21" t="s">
        <v>186</v>
      </c>
      <c r="H49" s="28"/>
      <c r="I49" s="14"/>
      <c r="J49" s="25"/>
      <c r="K49" s="69">
        <v>5000000</v>
      </c>
      <c r="O49" s="17"/>
    </row>
    <row r="50" spans="1:15" x14ac:dyDescent="0.35">
      <c r="A50" s="12"/>
      <c r="B50" s="13"/>
      <c r="C50" s="13"/>
      <c r="D50" s="15"/>
      <c r="E50" s="22"/>
      <c r="F50" s="9"/>
      <c r="G50" s="21"/>
      <c r="H50" s="28"/>
      <c r="I50" s="14"/>
      <c r="J50" s="25"/>
      <c r="K50" s="69"/>
      <c r="O50" s="17"/>
    </row>
    <row r="51" spans="1:15" s="3" customFormat="1" ht="23" x14ac:dyDescent="0.35">
      <c r="A51" s="7"/>
      <c r="B51" s="8"/>
      <c r="C51" s="8"/>
      <c r="D51" s="15">
        <v>2</v>
      </c>
      <c r="E51" s="22"/>
      <c r="F51" s="10"/>
      <c r="G51" s="227" t="s">
        <v>143</v>
      </c>
      <c r="H51" s="225"/>
      <c r="I51" s="11"/>
      <c r="J51" s="24"/>
      <c r="K51" s="68">
        <f>K52+K54</f>
        <v>32416180</v>
      </c>
      <c r="L51" s="3">
        <v>32416180</v>
      </c>
      <c r="M51" s="111">
        <f>L51-K51</f>
        <v>0</v>
      </c>
      <c r="O51" s="69"/>
    </row>
    <row r="52" spans="1:15" ht="23" x14ac:dyDescent="0.35">
      <c r="A52" s="12"/>
      <c r="B52" s="13"/>
      <c r="C52" s="13"/>
      <c r="D52" s="15"/>
      <c r="E52" s="22">
        <v>1</v>
      </c>
      <c r="F52" s="9"/>
      <c r="G52" s="21" t="s">
        <v>187</v>
      </c>
      <c r="H52" s="28"/>
      <c r="I52" s="14" t="s">
        <v>17</v>
      </c>
      <c r="J52" s="25">
        <v>1</v>
      </c>
      <c r="K52" s="69">
        <f>K53</f>
        <v>16500000</v>
      </c>
      <c r="O52" s="69"/>
    </row>
    <row r="53" spans="1:15" x14ac:dyDescent="0.35">
      <c r="A53" s="12"/>
      <c r="B53" s="13"/>
      <c r="C53" s="13"/>
      <c r="D53" s="15"/>
      <c r="E53" s="22"/>
      <c r="F53" s="9">
        <v>1</v>
      </c>
      <c r="G53" s="21" t="s">
        <v>188</v>
      </c>
      <c r="H53" s="28"/>
      <c r="I53" s="14"/>
      <c r="J53" s="25"/>
      <c r="K53" s="69">
        <v>16500000</v>
      </c>
      <c r="M53" s="46">
        <f>K53-78097</f>
        <v>16421903</v>
      </c>
      <c r="O53" s="69"/>
    </row>
    <row r="54" spans="1:15" ht="23" x14ac:dyDescent="0.35">
      <c r="A54" s="12"/>
      <c r="B54" s="13"/>
      <c r="C54" s="13"/>
      <c r="D54" s="15"/>
      <c r="E54" s="22">
        <v>2</v>
      </c>
      <c r="F54" s="9"/>
      <c r="G54" s="21" t="s">
        <v>189</v>
      </c>
      <c r="H54" s="28"/>
      <c r="I54" s="14"/>
      <c r="J54" s="25"/>
      <c r="K54" s="69">
        <f>K55</f>
        <v>15916180</v>
      </c>
      <c r="O54" s="69"/>
    </row>
    <row r="55" spans="1:15" ht="23" x14ac:dyDescent="0.35">
      <c r="A55" s="12"/>
      <c r="B55" s="13"/>
      <c r="C55" s="13"/>
      <c r="D55" s="15"/>
      <c r="E55" s="22"/>
      <c r="F55" s="9">
        <v>1</v>
      </c>
      <c r="G55" s="21" t="s">
        <v>190</v>
      </c>
      <c r="H55" s="28"/>
      <c r="I55" s="14"/>
      <c r="J55" s="25"/>
      <c r="K55" s="69">
        <v>15916180</v>
      </c>
      <c r="O55" s="69"/>
    </row>
    <row r="56" spans="1:15" x14ac:dyDescent="0.35">
      <c r="A56" s="12"/>
      <c r="B56" s="13"/>
      <c r="C56" s="13"/>
      <c r="D56" s="15">
        <v>3</v>
      </c>
      <c r="E56" s="22"/>
      <c r="F56" s="9"/>
      <c r="G56" s="227" t="s">
        <v>144</v>
      </c>
      <c r="H56" s="28"/>
      <c r="I56" s="14"/>
      <c r="J56" s="25"/>
      <c r="K56" s="69">
        <f>K57</f>
        <v>16208090</v>
      </c>
      <c r="L56" s="2">
        <v>16208090</v>
      </c>
      <c r="M56" s="46">
        <f>L56-K56</f>
        <v>0</v>
      </c>
      <c r="O56" s="69"/>
    </row>
    <row r="57" spans="1:15" x14ac:dyDescent="0.35">
      <c r="A57" s="12"/>
      <c r="B57" s="13"/>
      <c r="C57" s="13"/>
      <c r="D57" s="15"/>
      <c r="E57" s="22">
        <v>1</v>
      </c>
      <c r="F57" s="9"/>
      <c r="G57" s="21" t="s">
        <v>191</v>
      </c>
      <c r="H57" s="28"/>
      <c r="I57" s="14"/>
      <c r="J57" s="25"/>
      <c r="K57" s="69">
        <f>K58+K59+K60</f>
        <v>16208090</v>
      </c>
      <c r="O57" s="69"/>
    </row>
    <row r="58" spans="1:15" ht="23" x14ac:dyDescent="0.35">
      <c r="A58" s="12"/>
      <c r="B58" s="13"/>
      <c r="C58" s="13"/>
      <c r="D58" s="15"/>
      <c r="E58" s="22"/>
      <c r="F58" s="9">
        <v>1</v>
      </c>
      <c r="G58" s="21" t="s">
        <v>157</v>
      </c>
      <c r="H58" s="28"/>
      <c r="I58" s="14"/>
      <c r="J58" s="25"/>
      <c r="K58" s="69">
        <v>10808090</v>
      </c>
      <c r="M58" s="46">
        <f>K58-5400000</f>
        <v>5408090</v>
      </c>
      <c r="O58" s="69"/>
    </row>
    <row r="59" spans="1:15" ht="34.5" x14ac:dyDescent="0.35">
      <c r="A59" s="12"/>
      <c r="B59" s="13"/>
      <c r="C59" s="13"/>
      <c r="D59" s="15"/>
      <c r="E59" s="22"/>
      <c r="F59" s="9">
        <v>2</v>
      </c>
      <c r="G59" s="21" t="s">
        <v>192</v>
      </c>
      <c r="H59" s="28"/>
      <c r="I59" s="14"/>
      <c r="J59" s="25"/>
      <c r="K59" s="69">
        <v>2700000</v>
      </c>
      <c r="O59" s="69"/>
    </row>
    <row r="60" spans="1:15" ht="23" x14ac:dyDescent="0.35">
      <c r="A60" s="12"/>
      <c r="B60" s="13"/>
      <c r="C60" s="13"/>
      <c r="D60" s="15"/>
      <c r="E60" s="22"/>
      <c r="F60" s="9">
        <v>3</v>
      </c>
      <c r="G60" s="21" t="s">
        <v>193</v>
      </c>
      <c r="H60" s="28"/>
      <c r="I60" s="14"/>
      <c r="J60" s="25"/>
      <c r="K60" s="69">
        <v>2700000</v>
      </c>
      <c r="O60" s="69"/>
    </row>
    <row r="61" spans="1:15" x14ac:dyDescent="0.35">
      <c r="A61" s="12"/>
      <c r="B61" s="13"/>
      <c r="C61" s="13"/>
      <c r="D61" s="15"/>
      <c r="E61" s="22"/>
      <c r="F61" s="9"/>
      <c r="G61" s="21"/>
      <c r="H61" s="28"/>
      <c r="I61" s="14"/>
      <c r="J61" s="25"/>
      <c r="K61" s="69"/>
      <c r="O61" s="69"/>
    </row>
    <row r="62" spans="1:15" x14ac:dyDescent="0.35">
      <c r="A62" s="12"/>
      <c r="B62" s="13"/>
      <c r="C62" s="13"/>
      <c r="D62" s="15">
        <v>4</v>
      </c>
      <c r="E62" s="22"/>
      <c r="F62" s="9"/>
      <c r="G62" s="227" t="s">
        <v>145</v>
      </c>
      <c r="H62" s="28"/>
      <c r="I62" s="14"/>
      <c r="J62" s="25"/>
      <c r="K62" s="69">
        <f>K63</f>
        <v>48624270</v>
      </c>
      <c r="L62" s="2">
        <v>48624270</v>
      </c>
      <c r="M62" s="46">
        <f>L62-K62</f>
        <v>0</v>
      </c>
      <c r="O62" s="69"/>
    </row>
    <row r="63" spans="1:15" ht="23" x14ac:dyDescent="0.35">
      <c r="A63" s="12"/>
      <c r="B63" s="13"/>
      <c r="C63" s="13"/>
      <c r="D63" s="15"/>
      <c r="E63" s="22">
        <v>1</v>
      </c>
      <c r="F63" s="9"/>
      <c r="G63" s="21" t="s">
        <v>194</v>
      </c>
      <c r="H63" s="28"/>
      <c r="I63" s="14" t="s">
        <v>17</v>
      </c>
      <c r="J63" s="25">
        <v>1</v>
      </c>
      <c r="K63" s="69">
        <f>K64+K65</f>
        <v>48624270</v>
      </c>
      <c r="O63" s="69"/>
    </row>
    <row r="64" spans="1:15" ht="23" x14ac:dyDescent="0.35">
      <c r="A64" s="12"/>
      <c r="B64" s="13"/>
      <c r="C64" s="13"/>
      <c r="D64" s="15"/>
      <c r="E64" s="22"/>
      <c r="F64" s="9">
        <v>1</v>
      </c>
      <c r="G64" s="21" t="s">
        <v>195</v>
      </c>
      <c r="H64" s="28"/>
      <c r="I64" s="14"/>
      <c r="J64" s="25"/>
      <c r="K64" s="69">
        <v>45924270</v>
      </c>
      <c r="M64" s="46">
        <f>K64+41415</f>
        <v>45965685</v>
      </c>
      <c r="O64" s="69"/>
    </row>
    <row r="65" spans="1:15" ht="23" x14ac:dyDescent="0.35">
      <c r="A65" s="12"/>
      <c r="B65" s="13"/>
      <c r="C65" s="13"/>
      <c r="D65" s="15"/>
      <c r="E65" s="22"/>
      <c r="F65" s="9">
        <v>2</v>
      </c>
      <c r="G65" s="21" t="s">
        <v>196</v>
      </c>
      <c r="H65" s="28"/>
      <c r="I65" s="14"/>
      <c r="J65" s="25"/>
      <c r="K65" s="69">
        <v>2700000</v>
      </c>
      <c r="O65" s="69"/>
    </row>
    <row r="66" spans="1:15" x14ac:dyDescent="0.35">
      <c r="A66" s="12"/>
      <c r="B66" s="13"/>
      <c r="C66" s="13"/>
      <c r="D66" s="15">
        <v>5</v>
      </c>
      <c r="E66" s="22"/>
      <c r="F66" s="9"/>
      <c r="G66" s="227" t="s">
        <v>146</v>
      </c>
      <c r="H66" s="28"/>
      <c r="I66" s="14"/>
      <c r="J66" s="25"/>
      <c r="K66" s="69">
        <f>K67</f>
        <v>10805393</v>
      </c>
      <c r="L66" s="2">
        <v>10805393</v>
      </c>
      <c r="M66" s="46">
        <f>L66-K66</f>
        <v>0</v>
      </c>
      <c r="O66" s="69"/>
    </row>
    <row r="67" spans="1:15" ht="23" x14ac:dyDescent="0.35">
      <c r="A67" s="12"/>
      <c r="B67" s="13"/>
      <c r="C67" s="13"/>
      <c r="D67" s="15"/>
      <c r="E67" s="22">
        <v>1</v>
      </c>
      <c r="F67" s="9"/>
      <c r="G67" s="21" t="s">
        <v>158</v>
      </c>
      <c r="H67" s="28"/>
      <c r="I67" s="14"/>
      <c r="J67" s="25"/>
      <c r="K67" s="69">
        <f>SUM(K68:K70)</f>
        <v>10805393</v>
      </c>
      <c r="O67" s="69"/>
    </row>
    <row r="68" spans="1:15" ht="57.5" x14ac:dyDescent="0.35">
      <c r="A68" s="12"/>
      <c r="B68" s="13"/>
      <c r="C68" s="13"/>
      <c r="D68" s="15"/>
      <c r="E68" s="22"/>
      <c r="F68" s="9">
        <v>1</v>
      </c>
      <c r="G68" s="21" t="s">
        <v>197</v>
      </c>
      <c r="H68" s="28"/>
      <c r="I68" s="14"/>
      <c r="J68" s="25"/>
      <c r="K68" s="69">
        <v>5405393</v>
      </c>
      <c r="O68" s="69"/>
    </row>
    <row r="69" spans="1:15" ht="34.5" x14ac:dyDescent="0.35">
      <c r="A69" s="12"/>
      <c r="B69" s="13"/>
      <c r="C69" s="13"/>
      <c r="D69" s="15"/>
      <c r="E69" s="22"/>
      <c r="F69" s="9">
        <v>2</v>
      </c>
      <c r="G69" s="21" t="s">
        <v>198</v>
      </c>
      <c r="H69" s="28"/>
      <c r="I69" s="14"/>
      <c r="J69" s="25"/>
      <c r="K69" s="69">
        <v>2700000</v>
      </c>
      <c r="O69" s="69"/>
    </row>
    <row r="70" spans="1:15" x14ac:dyDescent="0.35">
      <c r="A70" s="12"/>
      <c r="B70" s="13"/>
      <c r="C70" s="13"/>
      <c r="D70" s="15"/>
      <c r="E70" s="22"/>
      <c r="F70" s="9">
        <v>3</v>
      </c>
      <c r="G70" s="21" t="s">
        <v>199</v>
      </c>
      <c r="H70" s="28"/>
      <c r="I70" s="14"/>
      <c r="J70" s="25"/>
      <c r="K70" s="69">
        <v>2700000</v>
      </c>
      <c r="O70" s="69"/>
    </row>
    <row r="71" spans="1:15" x14ac:dyDescent="0.35">
      <c r="A71" s="12"/>
      <c r="B71" s="13"/>
      <c r="C71" s="13"/>
      <c r="D71" s="15"/>
      <c r="E71" s="22"/>
      <c r="F71" s="9"/>
      <c r="G71" s="21"/>
      <c r="H71" s="28"/>
      <c r="I71" s="14"/>
      <c r="J71" s="25"/>
      <c r="K71" s="69"/>
      <c r="O71" s="69"/>
    </row>
    <row r="72" spans="1:15" x14ac:dyDescent="0.35">
      <c r="A72" s="12"/>
      <c r="B72" s="13"/>
      <c r="C72" s="13"/>
      <c r="D72" s="15">
        <v>6</v>
      </c>
      <c r="E72" s="22"/>
      <c r="F72" s="9"/>
      <c r="G72" s="227" t="s">
        <v>147</v>
      </c>
      <c r="H72" s="28"/>
      <c r="I72" s="14" t="s">
        <v>17</v>
      </c>
      <c r="J72" s="25">
        <v>1</v>
      </c>
      <c r="K72" s="17">
        <f>K73</f>
        <v>16208090</v>
      </c>
      <c r="L72" s="2">
        <v>16208090</v>
      </c>
      <c r="M72" s="46">
        <f>L72-K72</f>
        <v>0</v>
      </c>
      <c r="O72" s="69"/>
    </row>
    <row r="73" spans="1:15" ht="23" x14ac:dyDescent="0.35">
      <c r="A73" s="12"/>
      <c r="B73" s="13"/>
      <c r="C73" s="13"/>
      <c r="D73" s="15"/>
      <c r="E73" s="22">
        <v>1</v>
      </c>
      <c r="F73" s="9"/>
      <c r="G73" s="21" t="s">
        <v>200</v>
      </c>
      <c r="H73" s="28"/>
      <c r="I73" s="14" t="s">
        <v>17</v>
      </c>
      <c r="J73" s="25">
        <v>1</v>
      </c>
      <c r="K73" s="69">
        <f>SUM(K74:K80)</f>
        <v>16208090</v>
      </c>
      <c r="O73" s="69"/>
    </row>
    <row r="74" spans="1:15" x14ac:dyDescent="0.35">
      <c r="A74" s="12"/>
      <c r="B74" s="13"/>
      <c r="C74" s="13"/>
      <c r="D74" s="15"/>
      <c r="E74" s="22"/>
      <c r="F74" s="9">
        <v>1</v>
      </c>
      <c r="G74" s="21" t="s">
        <v>201</v>
      </c>
      <c r="H74" s="28"/>
      <c r="I74" s="14" t="s">
        <v>17</v>
      </c>
      <c r="J74" s="25">
        <v>1</v>
      </c>
      <c r="K74" s="69">
        <v>8708090</v>
      </c>
      <c r="O74" s="69"/>
    </row>
    <row r="75" spans="1:15" ht="23" x14ac:dyDescent="0.35">
      <c r="A75" s="12"/>
      <c r="B75" s="13"/>
      <c r="C75" s="13"/>
      <c r="D75" s="15"/>
      <c r="E75" s="22"/>
      <c r="F75" s="9">
        <v>2</v>
      </c>
      <c r="G75" s="21" t="s">
        <v>202</v>
      </c>
      <c r="H75" s="28"/>
      <c r="I75" s="14" t="s">
        <v>17</v>
      </c>
      <c r="J75" s="25">
        <v>1</v>
      </c>
      <c r="K75" s="69">
        <v>0</v>
      </c>
      <c r="O75" s="17"/>
    </row>
    <row r="76" spans="1:15" x14ac:dyDescent="0.35">
      <c r="A76" s="12"/>
      <c r="B76" s="13"/>
      <c r="C76" s="13"/>
      <c r="D76" s="15"/>
      <c r="E76" s="22"/>
      <c r="F76" s="9">
        <v>3</v>
      </c>
      <c r="G76" s="21" t="s">
        <v>203</v>
      </c>
      <c r="H76" s="28"/>
      <c r="I76" s="14" t="s">
        <v>17</v>
      </c>
      <c r="J76" s="25">
        <v>1</v>
      </c>
      <c r="K76" s="69">
        <v>0</v>
      </c>
      <c r="O76" s="17"/>
    </row>
    <row r="77" spans="1:15" ht="23" x14ac:dyDescent="0.35">
      <c r="A77" s="12"/>
      <c r="B77" s="13"/>
      <c r="C77" s="13"/>
      <c r="D77" s="15"/>
      <c r="E77" s="22"/>
      <c r="F77" s="9">
        <v>4</v>
      </c>
      <c r="G77" s="21" t="s">
        <v>204</v>
      </c>
      <c r="H77" s="28"/>
      <c r="I77" s="14" t="s">
        <v>17</v>
      </c>
      <c r="J77" s="25">
        <v>1</v>
      </c>
      <c r="K77" s="69">
        <v>0</v>
      </c>
      <c r="O77" s="69"/>
    </row>
    <row r="78" spans="1:15" x14ac:dyDescent="0.35">
      <c r="A78" s="12"/>
      <c r="B78" s="13"/>
      <c r="C78" s="13"/>
      <c r="D78" s="15"/>
      <c r="E78" s="22"/>
      <c r="F78" s="9">
        <v>5</v>
      </c>
      <c r="G78" s="21" t="s">
        <v>205</v>
      </c>
      <c r="H78" s="28"/>
      <c r="I78" s="14" t="s">
        <v>17</v>
      </c>
      <c r="J78" s="25">
        <v>1</v>
      </c>
      <c r="K78" s="69">
        <v>0</v>
      </c>
      <c r="O78" s="69"/>
    </row>
    <row r="79" spans="1:15" ht="23" x14ac:dyDescent="0.35">
      <c r="A79" s="12"/>
      <c r="B79" s="13"/>
      <c r="C79" s="13"/>
      <c r="D79" s="15"/>
      <c r="E79" s="22"/>
      <c r="F79" s="9">
        <v>6</v>
      </c>
      <c r="G79" s="21" t="s">
        <v>206</v>
      </c>
      <c r="H79" s="28"/>
      <c r="I79" s="14" t="s">
        <v>17</v>
      </c>
      <c r="J79" s="25">
        <v>1</v>
      </c>
      <c r="K79" s="230" t="s">
        <v>11</v>
      </c>
      <c r="O79" s="69"/>
    </row>
    <row r="80" spans="1:15" ht="23" x14ac:dyDescent="0.35">
      <c r="A80" s="12"/>
      <c r="B80" s="13"/>
      <c r="C80" s="13"/>
      <c r="D80" s="15"/>
      <c r="E80" s="22"/>
      <c r="F80" s="9">
        <v>7</v>
      </c>
      <c r="G80" s="21" t="s">
        <v>207</v>
      </c>
      <c r="H80" s="28"/>
      <c r="I80" s="14"/>
      <c r="J80" s="25"/>
      <c r="K80" s="69">
        <v>7500000</v>
      </c>
      <c r="O80" s="69"/>
    </row>
    <row r="81" spans="1:15" s="6" customFormat="1" ht="12" thickBot="1" x14ac:dyDescent="0.4">
      <c r="A81" s="90"/>
      <c r="B81" s="91"/>
      <c r="C81" s="91"/>
      <c r="D81" s="92"/>
      <c r="E81" s="93"/>
      <c r="F81" s="94"/>
      <c r="G81" s="95"/>
      <c r="H81" s="96"/>
      <c r="I81" s="97"/>
      <c r="J81" s="98"/>
      <c r="K81" s="99"/>
      <c r="L81" s="2"/>
      <c r="M81" s="2"/>
      <c r="N81" s="2"/>
      <c r="O81" s="2"/>
    </row>
    <row r="82" spans="1:15" ht="12" thickTop="1" x14ac:dyDescent="0.35"/>
    <row r="83" spans="1:15" ht="15" x14ac:dyDescent="0.4">
      <c r="I83" s="40" t="s">
        <v>109</v>
      </c>
      <c r="J83" s="40"/>
      <c r="K83" s="40"/>
    </row>
    <row r="84" spans="1:15" ht="15" x14ac:dyDescent="0.4">
      <c r="I84" s="41" t="s">
        <v>110</v>
      </c>
      <c r="J84" s="41"/>
      <c r="K84" s="40"/>
    </row>
    <row r="85" spans="1:15" ht="15" x14ac:dyDescent="0.4">
      <c r="I85" s="40"/>
      <c r="J85" s="40"/>
      <c r="K85" s="40"/>
    </row>
    <row r="86" spans="1:15" ht="15" x14ac:dyDescent="0.4">
      <c r="I86" s="40"/>
      <c r="J86" s="40"/>
      <c r="K86" s="40"/>
    </row>
    <row r="87" spans="1:15" ht="15" x14ac:dyDescent="0.4">
      <c r="I87" s="40"/>
      <c r="J87" s="40"/>
      <c r="K87" s="40"/>
    </row>
    <row r="88" spans="1:15" ht="15" x14ac:dyDescent="0.4">
      <c r="I88" s="41" t="s">
        <v>113</v>
      </c>
      <c r="J88" s="41"/>
      <c r="K88" s="41"/>
    </row>
    <row r="89" spans="1:15" x14ac:dyDescent="0.35">
      <c r="I89" s="42" t="s">
        <v>135</v>
      </c>
      <c r="J89" s="42"/>
      <c r="K89" s="42"/>
    </row>
    <row r="90" spans="1:15" x14ac:dyDescent="0.35">
      <c r="I90" s="42" t="s">
        <v>112</v>
      </c>
      <c r="J90" s="42"/>
      <c r="K90" s="42"/>
    </row>
    <row r="93" spans="1:15" x14ac:dyDescent="0.35">
      <c r="B93" s="43"/>
    </row>
    <row r="105" spans="1:15" s="30" customFormat="1" x14ac:dyDescent="0.35">
      <c r="A105" s="4"/>
      <c r="B105" s="4"/>
      <c r="C105" s="4"/>
      <c r="D105" s="34"/>
      <c r="E105" s="33"/>
      <c r="F105" s="5"/>
      <c r="I105" s="5"/>
      <c r="J105" s="26"/>
      <c r="K105" s="1"/>
      <c r="L105" s="2"/>
      <c r="M105" s="2"/>
      <c r="N105" s="2"/>
      <c r="O105" s="2"/>
    </row>
  </sheetData>
  <mergeCells count="12">
    <mergeCell ref="K6:K8"/>
    <mergeCell ref="A9:E9"/>
    <mergeCell ref="A1:K1"/>
    <mergeCell ref="A2:K2"/>
    <mergeCell ref="A3:K3"/>
    <mergeCell ref="A4:K4"/>
    <mergeCell ref="A5:F8"/>
    <mergeCell ref="G5:G8"/>
    <mergeCell ref="H5:H8"/>
    <mergeCell ref="I5:K5"/>
    <mergeCell ref="I6:I8"/>
    <mergeCell ref="J6:J8"/>
  </mergeCells>
  <pageMargins left="0.25" right="0.25" top="0.75" bottom="0.75" header="0.3" footer="0.3"/>
  <pageSetup paperSize="5" scale="85" orientation="portrait" horizontalDpi="4294967293" r:id="rId1"/>
  <headerFoot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zoomScaleNormal="100" workbookViewId="0">
      <selection activeCell="H15" sqref="H15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212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213</v>
      </c>
      <c r="J5" s="429"/>
      <c r="K5" s="430"/>
    </row>
    <row r="6" spans="1:15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08" t="s">
        <v>4</v>
      </c>
    </row>
    <row r="7" spans="1:15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09"/>
    </row>
    <row r="8" spans="1:15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10"/>
    </row>
    <row r="9" spans="1:15" ht="12" thickBot="1" x14ac:dyDescent="0.4">
      <c r="A9" s="411">
        <v>1</v>
      </c>
      <c r="B9" s="412"/>
      <c r="C9" s="412"/>
      <c r="D9" s="412"/>
      <c r="E9" s="412"/>
      <c r="F9" s="226"/>
      <c r="G9" s="39">
        <v>2</v>
      </c>
      <c r="H9" s="20">
        <v>3</v>
      </c>
      <c r="I9" s="37">
        <v>4</v>
      </c>
      <c r="J9" s="38">
        <v>5</v>
      </c>
      <c r="K9" s="66">
        <v>6</v>
      </c>
    </row>
    <row r="10" spans="1:15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67">
        <f>K11+K51+K56+K62+K66+K72</f>
        <v>2579983096</v>
      </c>
      <c r="L10" s="2">
        <v>2579983096</v>
      </c>
      <c r="M10" s="46">
        <f>L10-K10</f>
        <v>0</v>
      </c>
    </row>
    <row r="11" spans="1:15" s="3" customFormat="1" ht="23" x14ac:dyDescent="0.35">
      <c r="A11" s="7"/>
      <c r="B11" s="8"/>
      <c r="C11" s="8"/>
      <c r="D11" s="231">
        <v>1</v>
      </c>
      <c r="E11" s="22"/>
      <c r="F11" s="10"/>
      <c r="G11" s="228" t="s">
        <v>140</v>
      </c>
      <c r="H11" s="225" t="s">
        <v>141</v>
      </c>
      <c r="I11" s="11"/>
      <c r="J11" s="24"/>
      <c r="K11" s="68">
        <f>K12+K19+K23+K26+K30+K36+K39+K42</f>
        <v>2452318780</v>
      </c>
      <c r="L11" s="3">
        <v>2452318780</v>
      </c>
      <c r="M11" s="100">
        <f>L11-K11</f>
        <v>0</v>
      </c>
      <c r="O11" s="68"/>
    </row>
    <row r="12" spans="1:15" ht="23" x14ac:dyDescent="0.35">
      <c r="A12" s="12"/>
      <c r="B12" s="13"/>
      <c r="C12" s="13"/>
      <c r="D12" s="15"/>
      <c r="E12" s="22">
        <v>1</v>
      </c>
      <c r="F12" s="9"/>
      <c r="G12" s="21" t="s">
        <v>149</v>
      </c>
      <c r="H12" s="28"/>
      <c r="I12" s="14" t="s">
        <v>17</v>
      </c>
      <c r="J12" s="25" t="s">
        <v>9</v>
      </c>
      <c r="K12" s="69">
        <f>K13+K14+K15+K16+K17+K18</f>
        <v>32000000</v>
      </c>
      <c r="M12" s="46"/>
      <c r="O12" s="69"/>
    </row>
    <row r="13" spans="1:15" ht="23" x14ac:dyDescent="0.35">
      <c r="A13" s="12"/>
      <c r="B13" s="13"/>
      <c r="C13" s="13"/>
      <c r="D13" s="15"/>
      <c r="E13" s="22"/>
      <c r="F13" s="9">
        <v>1</v>
      </c>
      <c r="G13" s="21" t="s">
        <v>148</v>
      </c>
      <c r="H13" s="28"/>
      <c r="I13" s="14" t="s">
        <v>17</v>
      </c>
      <c r="J13" s="25"/>
      <c r="K13" s="69">
        <v>12000000</v>
      </c>
      <c r="M13" s="44"/>
      <c r="N13" s="46"/>
      <c r="O13" s="69"/>
    </row>
    <row r="14" spans="1:15" x14ac:dyDescent="0.35">
      <c r="A14" s="12"/>
      <c r="B14" s="13"/>
      <c r="C14" s="13"/>
      <c r="D14" s="15"/>
      <c r="E14" s="22"/>
      <c r="F14" s="9">
        <v>2</v>
      </c>
      <c r="G14" s="21" t="s">
        <v>159</v>
      </c>
      <c r="H14" s="28"/>
      <c r="I14" s="14"/>
      <c r="J14" s="25"/>
      <c r="K14" s="69">
        <v>5000000</v>
      </c>
      <c r="M14" s="44"/>
      <c r="N14" s="46"/>
      <c r="O14" s="69"/>
    </row>
    <row r="15" spans="1:15" x14ac:dyDescent="0.35">
      <c r="A15" s="12"/>
      <c r="B15" s="13"/>
      <c r="C15" s="13"/>
      <c r="D15" s="15"/>
      <c r="E15" s="22"/>
      <c r="F15" s="9">
        <v>3</v>
      </c>
      <c r="G15" s="21" t="s">
        <v>160</v>
      </c>
      <c r="H15" s="28"/>
      <c r="I15" s="14"/>
      <c r="J15" s="25"/>
      <c r="K15" s="69">
        <v>5000000</v>
      </c>
      <c r="M15" s="44"/>
      <c r="N15" s="46"/>
      <c r="O15" s="69"/>
    </row>
    <row r="16" spans="1:15" x14ac:dyDescent="0.35">
      <c r="A16" s="12"/>
      <c r="B16" s="13"/>
      <c r="C16" s="13"/>
      <c r="D16" s="15"/>
      <c r="E16" s="22"/>
      <c r="F16" s="9">
        <v>4</v>
      </c>
      <c r="G16" s="21" t="s">
        <v>161</v>
      </c>
      <c r="H16" s="28"/>
      <c r="I16" s="14"/>
      <c r="J16" s="25"/>
      <c r="K16" s="69">
        <v>5000000</v>
      </c>
      <c r="M16" s="44"/>
      <c r="N16" s="46"/>
      <c r="O16" s="69"/>
    </row>
    <row r="17" spans="1:15" x14ac:dyDescent="0.35">
      <c r="A17" s="12"/>
      <c r="B17" s="13"/>
      <c r="C17" s="13"/>
      <c r="D17" s="15"/>
      <c r="E17" s="22"/>
      <c r="F17" s="9">
        <v>5</v>
      </c>
      <c r="G17" s="21" t="s">
        <v>162</v>
      </c>
      <c r="H17" s="28"/>
      <c r="I17" s="14"/>
      <c r="J17" s="25"/>
      <c r="K17" s="69"/>
      <c r="M17" s="44"/>
      <c r="N17" s="46"/>
      <c r="O17" s="69"/>
    </row>
    <row r="18" spans="1:15" ht="23" x14ac:dyDescent="0.35">
      <c r="A18" s="12"/>
      <c r="B18" s="13"/>
      <c r="C18" s="13"/>
      <c r="D18" s="15"/>
      <c r="E18" s="22"/>
      <c r="F18" s="9">
        <v>6</v>
      </c>
      <c r="G18" s="21" t="s">
        <v>163</v>
      </c>
      <c r="H18" s="28"/>
      <c r="I18" s="14"/>
      <c r="J18" s="25"/>
      <c r="K18" s="69">
        <v>5000000</v>
      </c>
      <c r="M18" s="44"/>
      <c r="N18" s="46"/>
      <c r="O18" s="69"/>
    </row>
    <row r="19" spans="1:15" x14ac:dyDescent="0.35">
      <c r="A19" s="12"/>
      <c r="B19" s="13"/>
      <c r="C19" s="13"/>
      <c r="D19" s="15"/>
      <c r="E19" s="22">
        <v>2</v>
      </c>
      <c r="F19" s="9"/>
      <c r="G19" s="21" t="s">
        <v>150</v>
      </c>
      <c r="H19" s="28"/>
      <c r="I19" s="14" t="s">
        <v>17</v>
      </c>
      <c r="J19" s="25" t="s">
        <v>15</v>
      </c>
      <c r="K19" s="69">
        <f>K20+K21+K22</f>
        <v>1805418780</v>
      </c>
      <c r="O19" s="69"/>
    </row>
    <row r="20" spans="1:15" ht="23" x14ac:dyDescent="0.35">
      <c r="A20" s="12"/>
      <c r="B20" s="13"/>
      <c r="C20" s="13"/>
      <c r="D20" s="15"/>
      <c r="E20" s="22"/>
      <c r="F20" s="9">
        <v>1</v>
      </c>
      <c r="G20" s="21" t="s">
        <v>151</v>
      </c>
      <c r="H20" s="28" t="s">
        <v>28</v>
      </c>
      <c r="I20" s="14" t="s">
        <v>17</v>
      </c>
      <c r="J20" s="25" t="s">
        <v>115</v>
      </c>
      <c r="K20" s="69">
        <v>1780418780</v>
      </c>
      <c r="M20" s="45">
        <f>K20+M10</f>
        <v>1780418780</v>
      </c>
      <c r="O20" s="69"/>
    </row>
    <row r="21" spans="1:15" ht="23" x14ac:dyDescent="0.35">
      <c r="A21" s="12"/>
      <c r="B21" s="13"/>
      <c r="C21" s="13"/>
      <c r="D21" s="15"/>
      <c r="E21" s="22"/>
      <c r="F21" s="9">
        <v>2</v>
      </c>
      <c r="G21" s="21" t="s">
        <v>164</v>
      </c>
      <c r="H21" s="28"/>
      <c r="I21" s="14"/>
      <c r="J21" s="25"/>
      <c r="K21" s="69">
        <v>20000000</v>
      </c>
      <c r="O21" s="69"/>
    </row>
    <row r="22" spans="1:15" ht="23" x14ac:dyDescent="0.35">
      <c r="A22" s="12"/>
      <c r="B22" s="13"/>
      <c r="C22" s="13"/>
      <c r="D22" s="15"/>
      <c r="E22" s="22"/>
      <c r="F22" s="9">
        <v>3</v>
      </c>
      <c r="G22" s="21" t="s">
        <v>152</v>
      </c>
      <c r="H22" s="28"/>
      <c r="I22" s="14"/>
      <c r="J22" s="25"/>
      <c r="K22" s="69">
        <v>5000000</v>
      </c>
      <c r="O22" s="69"/>
    </row>
    <row r="23" spans="1:15" s="3" customFormat="1" x14ac:dyDescent="0.35">
      <c r="A23" s="7"/>
      <c r="B23" s="8"/>
      <c r="C23" s="8"/>
      <c r="D23" s="15"/>
      <c r="E23" s="22">
        <v>3</v>
      </c>
      <c r="F23" s="10"/>
      <c r="G23" s="16" t="s">
        <v>165</v>
      </c>
      <c r="H23" s="229" t="s">
        <v>166</v>
      </c>
      <c r="I23" s="11"/>
      <c r="J23" s="24"/>
      <c r="K23" s="68">
        <f>K24</f>
        <v>5000000</v>
      </c>
      <c r="O23" s="69"/>
    </row>
    <row r="24" spans="1:15" ht="23" x14ac:dyDescent="0.35">
      <c r="A24" s="12"/>
      <c r="B24" s="13"/>
      <c r="C24" s="13"/>
      <c r="D24" s="15"/>
      <c r="E24" s="22"/>
      <c r="F24" s="9">
        <v>1</v>
      </c>
      <c r="G24" s="21" t="s">
        <v>167</v>
      </c>
      <c r="H24" s="28"/>
      <c r="I24" s="14" t="s">
        <v>17</v>
      </c>
      <c r="J24" s="25"/>
      <c r="K24" s="69">
        <v>5000000</v>
      </c>
      <c r="O24" s="69"/>
    </row>
    <row r="25" spans="1:15" x14ac:dyDescent="0.35">
      <c r="A25" s="12"/>
      <c r="B25" s="13"/>
      <c r="C25" s="13"/>
      <c r="D25" s="15"/>
      <c r="E25" s="22"/>
      <c r="F25" s="9"/>
      <c r="G25" s="21"/>
      <c r="H25" s="28"/>
      <c r="I25" s="14"/>
      <c r="J25" s="25"/>
      <c r="K25" s="69"/>
      <c r="O25" s="17"/>
    </row>
    <row r="26" spans="1:15" ht="34.5" x14ac:dyDescent="0.35">
      <c r="A26" s="12"/>
      <c r="B26" s="13"/>
      <c r="C26" s="13"/>
      <c r="D26" s="15"/>
      <c r="E26" s="22">
        <v>4</v>
      </c>
      <c r="F26" s="9"/>
      <c r="G26" s="16" t="s">
        <v>153</v>
      </c>
      <c r="H26" s="229" t="s">
        <v>142</v>
      </c>
      <c r="I26" s="14"/>
      <c r="J26" s="25"/>
      <c r="K26" s="69">
        <f>K27+K28+K29</f>
        <v>48000000</v>
      </c>
      <c r="O26" s="17"/>
    </row>
    <row r="27" spans="1:15" x14ac:dyDescent="0.35">
      <c r="A27" s="12"/>
      <c r="B27" s="13"/>
      <c r="C27" s="13"/>
      <c r="D27" s="15"/>
      <c r="E27" s="22"/>
      <c r="F27" s="9">
        <v>1</v>
      </c>
      <c r="G27" s="21" t="s">
        <v>168</v>
      </c>
      <c r="H27" s="28"/>
      <c r="I27" s="14"/>
      <c r="J27" s="25"/>
      <c r="K27" s="69">
        <v>23000000</v>
      </c>
      <c r="O27" s="17"/>
    </row>
    <row r="28" spans="1:15" x14ac:dyDescent="0.35">
      <c r="A28" s="12"/>
      <c r="B28" s="13"/>
      <c r="C28" s="13"/>
      <c r="D28" s="15"/>
      <c r="E28" s="22"/>
      <c r="F28" s="9">
        <v>2</v>
      </c>
      <c r="G28" s="21" t="s">
        <v>169</v>
      </c>
      <c r="H28" s="28"/>
      <c r="I28" s="14"/>
      <c r="J28" s="25"/>
      <c r="K28" s="69">
        <v>5000000</v>
      </c>
      <c r="O28" s="17"/>
    </row>
    <row r="29" spans="1:15" ht="23" x14ac:dyDescent="0.35">
      <c r="A29" s="12"/>
      <c r="B29" s="13"/>
      <c r="C29" s="13"/>
      <c r="D29" s="15"/>
      <c r="E29" s="22"/>
      <c r="F29" s="9">
        <v>3</v>
      </c>
      <c r="G29" s="21" t="s">
        <v>154</v>
      </c>
      <c r="H29" s="28"/>
      <c r="I29" s="14"/>
      <c r="J29" s="25"/>
      <c r="K29" s="69">
        <v>20000000</v>
      </c>
      <c r="O29" s="17"/>
    </row>
    <row r="30" spans="1:15" x14ac:dyDescent="0.35">
      <c r="A30" s="12"/>
      <c r="B30" s="13"/>
      <c r="C30" s="13"/>
      <c r="D30" s="15"/>
      <c r="E30" s="22">
        <v>5</v>
      </c>
      <c r="F30" s="9"/>
      <c r="G30" s="21" t="s">
        <v>170</v>
      </c>
      <c r="H30" s="28"/>
      <c r="I30" s="14"/>
      <c r="J30" s="25"/>
      <c r="K30" s="69">
        <f>K31+K32+K33+K34</f>
        <v>111500000</v>
      </c>
      <c r="O30" s="17"/>
    </row>
    <row r="31" spans="1:15" ht="23" x14ac:dyDescent="0.35">
      <c r="A31" s="12"/>
      <c r="B31" s="13"/>
      <c r="C31" s="13"/>
      <c r="D31" s="15"/>
      <c r="E31" s="22"/>
      <c r="F31" s="9">
        <v>1</v>
      </c>
      <c r="G31" s="21" t="s">
        <v>171</v>
      </c>
      <c r="H31" s="28"/>
      <c r="I31" s="14"/>
      <c r="J31" s="25"/>
      <c r="K31" s="69">
        <v>10000000</v>
      </c>
      <c r="O31" s="17"/>
    </row>
    <row r="32" spans="1:15" x14ac:dyDescent="0.35">
      <c r="A32" s="12"/>
      <c r="B32" s="13"/>
      <c r="C32" s="13"/>
      <c r="D32" s="15"/>
      <c r="E32" s="22"/>
      <c r="F32" s="9">
        <v>2</v>
      </c>
      <c r="G32" s="21" t="s">
        <v>155</v>
      </c>
      <c r="H32" s="28"/>
      <c r="I32" s="14"/>
      <c r="J32" s="25"/>
      <c r="K32" s="69">
        <v>15000000</v>
      </c>
      <c r="O32" s="17"/>
    </row>
    <row r="33" spans="1:15" ht="23" x14ac:dyDescent="0.35">
      <c r="A33" s="12"/>
      <c r="B33" s="13"/>
      <c r="C33" s="13"/>
      <c r="D33" s="15"/>
      <c r="E33" s="22"/>
      <c r="F33" s="9">
        <v>3</v>
      </c>
      <c r="G33" s="21" t="s">
        <v>172</v>
      </c>
      <c r="H33" s="28"/>
      <c r="I33" s="14"/>
      <c r="J33" s="25"/>
      <c r="K33" s="69">
        <v>2500000</v>
      </c>
      <c r="O33" s="17"/>
    </row>
    <row r="34" spans="1:15" ht="23" x14ac:dyDescent="0.35">
      <c r="A34" s="12"/>
      <c r="B34" s="13"/>
      <c r="C34" s="13"/>
      <c r="D34" s="15"/>
      <c r="E34" s="22"/>
      <c r="F34" s="9">
        <v>4</v>
      </c>
      <c r="G34" s="21" t="s">
        <v>173</v>
      </c>
      <c r="H34" s="28"/>
      <c r="I34" s="14"/>
      <c r="J34" s="25"/>
      <c r="K34" s="69">
        <v>84000000</v>
      </c>
      <c r="O34" s="17"/>
    </row>
    <row r="35" spans="1:15" x14ac:dyDescent="0.35">
      <c r="A35" s="12"/>
      <c r="B35" s="13"/>
      <c r="C35" s="13"/>
      <c r="D35" s="15"/>
      <c r="E35" s="22"/>
      <c r="F35" s="9"/>
      <c r="G35" s="21"/>
      <c r="H35" s="28"/>
      <c r="I35" s="14"/>
      <c r="J35" s="25"/>
      <c r="K35" s="69"/>
      <c r="O35" s="17"/>
    </row>
    <row r="36" spans="1:15" ht="23" x14ac:dyDescent="0.35">
      <c r="A36" s="12"/>
      <c r="B36" s="13"/>
      <c r="C36" s="13"/>
      <c r="D36" s="15"/>
      <c r="E36" s="22">
        <v>6</v>
      </c>
      <c r="F36" s="9"/>
      <c r="G36" s="21" t="s">
        <v>174</v>
      </c>
      <c r="H36" s="28"/>
      <c r="I36" s="14"/>
      <c r="J36" s="25"/>
      <c r="K36" s="69">
        <f>K37+K38</f>
        <v>25000000</v>
      </c>
      <c r="O36" s="17"/>
    </row>
    <row r="37" spans="1:15" x14ac:dyDescent="0.35">
      <c r="A37" s="12"/>
      <c r="B37" s="13"/>
      <c r="C37" s="13"/>
      <c r="D37" s="15"/>
      <c r="E37" s="22"/>
      <c r="F37" s="9">
        <v>1</v>
      </c>
      <c r="G37" s="21" t="s">
        <v>175</v>
      </c>
      <c r="H37" s="28"/>
      <c r="I37" s="14"/>
      <c r="J37" s="25"/>
      <c r="K37" s="69">
        <v>25000000</v>
      </c>
      <c r="O37" s="17"/>
    </row>
    <row r="38" spans="1:15" x14ac:dyDescent="0.35">
      <c r="A38" s="12"/>
      <c r="B38" s="13"/>
      <c r="C38" s="13"/>
      <c r="D38" s="15"/>
      <c r="E38" s="22"/>
      <c r="F38" s="9">
        <v>2</v>
      </c>
      <c r="G38" s="21" t="s">
        <v>176</v>
      </c>
      <c r="H38" s="28"/>
      <c r="I38" s="14"/>
      <c r="J38" s="25"/>
      <c r="K38" s="69">
        <v>0</v>
      </c>
      <c r="O38" s="17"/>
    </row>
    <row r="39" spans="1:15" x14ac:dyDescent="0.35">
      <c r="A39" s="12"/>
      <c r="B39" s="13"/>
      <c r="C39" s="13"/>
      <c r="D39" s="15"/>
      <c r="E39" s="22">
        <v>7</v>
      </c>
      <c r="F39" s="9"/>
      <c r="G39" s="21" t="s">
        <v>177</v>
      </c>
      <c r="H39" s="28"/>
      <c r="I39" s="14"/>
      <c r="J39" s="25"/>
      <c r="K39" s="69">
        <f>K40+K41</f>
        <v>339040000</v>
      </c>
      <c r="O39" s="17"/>
    </row>
    <row r="40" spans="1:15" x14ac:dyDescent="0.35">
      <c r="A40" s="12"/>
      <c r="B40" s="13"/>
      <c r="C40" s="13"/>
      <c r="D40" s="15"/>
      <c r="E40" s="22"/>
      <c r="F40" s="9">
        <v>1</v>
      </c>
      <c r="G40" s="21" t="s">
        <v>178</v>
      </c>
      <c r="H40" s="28"/>
      <c r="I40" s="14"/>
      <c r="J40" s="25"/>
      <c r="K40" s="69">
        <v>9040000</v>
      </c>
      <c r="O40" s="17"/>
    </row>
    <row r="41" spans="1:15" x14ac:dyDescent="0.35">
      <c r="A41" s="12"/>
      <c r="B41" s="13"/>
      <c r="C41" s="13"/>
      <c r="D41" s="15"/>
      <c r="E41" s="22"/>
      <c r="F41" s="9">
        <v>2</v>
      </c>
      <c r="G41" s="21" t="s">
        <v>179</v>
      </c>
      <c r="H41" s="28"/>
      <c r="I41" s="14"/>
      <c r="J41" s="25"/>
      <c r="K41" s="69">
        <v>330000000</v>
      </c>
      <c r="O41" s="17"/>
    </row>
    <row r="42" spans="1:15" ht="23" x14ac:dyDescent="0.35">
      <c r="A42" s="12"/>
      <c r="B42" s="13"/>
      <c r="C42" s="13"/>
      <c r="D42" s="15"/>
      <c r="E42" s="22">
        <v>8</v>
      </c>
      <c r="F42" s="9"/>
      <c r="G42" s="21" t="s">
        <v>180</v>
      </c>
      <c r="H42" s="28"/>
      <c r="I42" s="14"/>
      <c r="J42" s="25"/>
      <c r="K42" s="69">
        <f>K43+K44+K45+K46+K47+K48+K49</f>
        <v>86360000</v>
      </c>
      <c r="O42" s="17"/>
    </row>
    <row r="43" spans="1:15" ht="23" x14ac:dyDescent="0.35">
      <c r="A43" s="12"/>
      <c r="B43" s="13"/>
      <c r="C43" s="13"/>
      <c r="D43" s="15"/>
      <c r="E43" s="22"/>
      <c r="F43" s="9">
        <v>1</v>
      </c>
      <c r="G43" s="21" t="s">
        <v>181</v>
      </c>
      <c r="H43" s="28"/>
      <c r="I43" s="14"/>
      <c r="J43" s="25"/>
      <c r="K43" s="69">
        <v>33360000</v>
      </c>
      <c r="O43" s="17"/>
    </row>
    <row r="44" spans="1:15" ht="23" x14ac:dyDescent="0.35">
      <c r="A44" s="12"/>
      <c r="B44" s="13"/>
      <c r="C44" s="13"/>
      <c r="D44" s="15"/>
      <c r="E44" s="22"/>
      <c r="F44" s="9">
        <v>2</v>
      </c>
      <c r="G44" s="21" t="s">
        <v>182</v>
      </c>
      <c r="H44" s="28"/>
      <c r="I44" s="14"/>
      <c r="J44" s="25"/>
      <c r="K44" s="69">
        <v>18000000</v>
      </c>
      <c r="O44" s="17"/>
    </row>
    <row r="45" spans="1:15" x14ac:dyDescent="0.35">
      <c r="A45" s="12"/>
      <c r="B45" s="13"/>
      <c r="C45" s="13"/>
      <c r="D45" s="15"/>
      <c r="E45" s="22"/>
      <c r="F45" s="9">
        <v>3</v>
      </c>
      <c r="G45" s="21" t="s">
        <v>183</v>
      </c>
      <c r="H45" s="28"/>
      <c r="I45" s="14"/>
      <c r="J45" s="25"/>
      <c r="K45" s="69">
        <v>5000000</v>
      </c>
      <c r="O45" s="17"/>
    </row>
    <row r="46" spans="1:15" x14ac:dyDescent="0.35">
      <c r="A46" s="12"/>
      <c r="B46" s="13"/>
      <c r="C46" s="13"/>
      <c r="D46" s="15"/>
      <c r="E46" s="22"/>
      <c r="F46" s="9">
        <v>4</v>
      </c>
      <c r="G46" s="21" t="s">
        <v>184</v>
      </c>
      <c r="H46" s="28"/>
      <c r="I46" s="14"/>
      <c r="J46" s="25"/>
      <c r="K46" s="69">
        <v>5000000</v>
      </c>
      <c r="O46" s="17"/>
    </row>
    <row r="47" spans="1:15" x14ac:dyDescent="0.35">
      <c r="A47" s="12"/>
      <c r="B47" s="13"/>
      <c r="C47" s="13"/>
      <c r="D47" s="15"/>
      <c r="E47" s="22"/>
      <c r="F47" s="9">
        <v>5</v>
      </c>
      <c r="G47" s="21" t="s">
        <v>185</v>
      </c>
      <c r="H47" s="28"/>
      <c r="I47" s="14"/>
      <c r="J47" s="25"/>
      <c r="K47" s="69">
        <v>5000000</v>
      </c>
      <c r="O47" s="17"/>
    </row>
    <row r="48" spans="1:15" ht="23" x14ac:dyDescent="0.35">
      <c r="A48" s="12"/>
      <c r="B48" s="13"/>
      <c r="C48" s="13"/>
      <c r="D48" s="15"/>
      <c r="E48" s="22"/>
      <c r="F48" s="9">
        <v>6</v>
      </c>
      <c r="G48" s="21" t="s">
        <v>156</v>
      </c>
      <c r="H48" s="28"/>
      <c r="I48" s="14"/>
      <c r="J48" s="25"/>
      <c r="K48" s="69">
        <v>15000000</v>
      </c>
      <c r="O48" s="17"/>
    </row>
    <row r="49" spans="1:15" ht="23" x14ac:dyDescent="0.35">
      <c r="A49" s="12"/>
      <c r="B49" s="13"/>
      <c r="C49" s="13"/>
      <c r="D49" s="15"/>
      <c r="E49" s="22"/>
      <c r="F49" s="9">
        <v>7</v>
      </c>
      <c r="G49" s="21" t="s">
        <v>186</v>
      </c>
      <c r="H49" s="28"/>
      <c r="I49" s="14"/>
      <c r="J49" s="25"/>
      <c r="K49" s="69">
        <v>5000000</v>
      </c>
      <c r="O49" s="17"/>
    </row>
    <row r="50" spans="1:15" x14ac:dyDescent="0.35">
      <c r="A50" s="12"/>
      <c r="B50" s="13"/>
      <c r="C50" s="13"/>
      <c r="D50" s="15"/>
      <c r="E50" s="22"/>
      <c r="F50" s="9"/>
      <c r="G50" s="21"/>
      <c r="H50" s="28"/>
      <c r="I50" s="14"/>
      <c r="J50" s="25"/>
      <c r="K50" s="69"/>
      <c r="O50" s="17"/>
    </row>
    <row r="51" spans="1:15" s="3" customFormat="1" ht="23" x14ac:dyDescent="0.35">
      <c r="A51" s="7"/>
      <c r="B51" s="8"/>
      <c r="C51" s="8"/>
      <c r="D51" s="231">
        <v>2</v>
      </c>
      <c r="E51" s="22"/>
      <c r="F51" s="10"/>
      <c r="G51" s="227" t="s">
        <v>143</v>
      </c>
      <c r="H51" s="225"/>
      <c r="I51" s="11"/>
      <c r="J51" s="24"/>
      <c r="K51" s="68">
        <f>K52+K54</f>
        <v>33303735</v>
      </c>
      <c r="L51" s="3">
        <v>33303735</v>
      </c>
      <c r="M51" s="111">
        <f>L51-K51</f>
        <v>0</v>
      </c>
      <c r="O51" s="69"/>
    </row>
    <row r="52" spans="1:15" ht="23" x14ac:dyDescent="0.35">
      <c r="A52" s="12"/>
      <c r="B52" s="13"/>
      <c r="C52" s="13"/>
      <c r="D52" s="15"/>
      <c r="E52" s="22">
        <v>1</v>
      </c>
      <c r="F52" s="9"/>
      <c r="G52" s="21" t="s">
        <v>187</v>
      </c>
      <c r="H52" s="28"/>
      <c r="I52" s="14" t="s">
        <v>17</v>
      </c>
      <c r="J52" s="25">
        <v>1</v>
      </c>
      <c r="K52" s="69">
        <f>K53</f>
        <v>17000000</v>
      </c>
      <c r="O52" s="69"/>
    </row>
    <row r="53" spans="1:15" x14ac:dyDescent="0.35">
      <c r="A53" s="12"/>
      <c r="B53" s="13"/>
      <c r="C53" s="13"/>
      <c r="D53" s="15"/>
      <c r="E53" s="22"/>
      <c r="F53" s="9">
        <v>1</v>
      </c>
      <c r="G53" s="21" t="s">
        <v>188</v>
      </c>
      <c r="H53" s="28"/>
      <c r="I53" s="14"/>
      <c r="J53" s="25"/>
      <c r="K53" s="69">
        <v>17000000</v>
      </c>
      <c r="M53" s="46">
        <f>K53-78097</f>
        <v>16921903</v>
      </c>
      <c r="O53" s="69"/>
    </row>
    <row r="54" spans="1:15" ht="23" x14ac:dyDescent="0.35">
      <c r="A54" s="12"/>
      <c r="B54" s="13"/>
      <c r="C54" s="13"/>
      <c r="D54" s="15"/>
      <c r="E54" s="22">
        <v>2</v>
      </c>
      <c r="F54" s="9"/>
      <c r="G54" s="21" t="s">
        <v>214</v>
      </c>
      <c r="H54" s="28"/>
      <c r="I54" s="14"/>
      <c r="J54" s="25"/>
      <c r="K54" s="69">
        <f>K55</f>
        <v>16303735</v>
      </c>
      <c r="M54" s="46">
        <f>K55+M51</f>
        <v>16303735</v>
      </c>
      <c r="O54" s="69"/>
    </row>
    <row r="55" spans="1:15" ht="23" x14ac:dyDescent="0.35">
      <c r="A55" s="12"/>
      <c r="B55" s="13"/>
      <c r="C55" s="13"/>
      <c r="D55" s="15"/>
      <c r="E55" s="22"/>
      <c r="F55" s="9">
        <v>1</v>
      </c>
      <c r="G55" s="21" t="s">
        <v>190</v>
      </c>
      <c r="H55" s="28"/>
      <c r="I55" s="14"/>
      <c r="J55" s="25"/>
      <c r="K55" s="69">
        <v>16303735</v>
      </c>
      <c r="O55" s="69"/>
    </row>
    <row r="56" spans="1:15" x14ac:dyDescent="0.35">
      <c r="A56" s="12"/>
      <c r="B56" s="13"/>
      <c r="C56" s="13"/>
      <c r="D56" s="15">
        <v>3</v>
      </c>
      <c r="E56" s="22"/>
      <c r="F56" s="9"/>
      <c r="G56" s="227" t="s">
        <v>144</v>
      </c>
      <c r="H56" s="28"/>
      <c r="I56" s="14"/>
      <c r="J56" s="25"/>
      <c r="K56" s="69">
        <f>K57</f>
        <v>16651867</v>
      </c>
      <c r="L56" s="2">
        <v>16651867</v>
      </c>
      <c r="M56" s="46">
        <f>L56-K56</f>
        <v>0</v>
      </c>
      <c r="O56" s="69"/>
    </row>
    <row r="57" spans="1:15" x14ac:dyDescent="0.35">
      <c r="A57" s="12"/>
      <c r="B57" s="13"/>
      <c r="C57" s="13"/>
      <c r="D57" s="15"/>
      <c r="E57" s="22">
        <v>1</v>
      </c>
      <c r="F57" s="9"/>
      <c r="G57" s="21" t="s">
        <v>191</v>
      </c>
      <c r="H57" s="28"/>
      <c r="I57" s="14"/>
      <c r="J57" s="25"/>
      <c r="K57" s="69">
        <f>K58+K59+K60</f>
        <v>16651867</v>
      </c>
      <c r="O57" s="69"/>
    </row>
    <row r="58" spans="1:15" ht="23" x14ac:dyDescent="0.35">
      <c r="A58" s="12"/>
      <c r="B58" s="13"/>
      <c r="C58" s="13"/>
      <c r="D58" s="15"/>
      <c r="E58" s="22"/>
      <c r="F58" s="9">
        <v>1</v>
      </c>
      <c r="G58" s="21" t="s">
        <v>157</v>
      </c>
      <c r="H58" s="28"/>
      <c r="I58" s="14"/>
      <c r="J58" s="25"/>
      <c r="K58" s="69">
        <v>11051867</v>
      </c>
      <c r="M58" s="46">
        <f>K58-5156223</f>
        <v>5895644</v>
      </c>
      <c r="O58" s="69"/>
    </row>
    <row r="59" spans="1:15" ht="34.5" x14ac:dyDescent="0.35">
      <c r="A59" s="12"/>
      <c r="B59" s="13"/>
      <c r="C59" s="13"/>
      <c r="D59" s="15"/>
      <c r="E59" s="22"/>
      <c r="F59" s="9">
        <v>2</v>
      </c>
      <c r="G59" s="21" t="s">
        <v>192</v>
      </c>
      <c r="H59" s="28"/>
      <c r="I59" s="14"/>
      <c r="J59" s="25"/>
      <c r="K59" s="69">
        <v>2800000</v>
      </c>
      <c r="O59" s="69"/>
    </row>
    <row r="60" spans="1:15" ht="23" x14ac:dyDescent="0.35">
      <c r="A60" s="12"/>
      <c r="B60" s="13"/>
      <c r="C60" s="13"/>
      <c r="D60" s="15"/>
      <c r="E60" s="22"/>
      <c r="F60" s="9">
        <v>3</v>
      </c>
      <c r="G60" s="21" t="s">
        <v>193</v>
      </c>
      <c r="H60" s="28"/>
      <c r="I60" s="14"/>
      <c r="J60" s="25"/>
      <c r="K60" s="69">
        <v>2800000</v>
      </c>
      <c r="O60" s="69"/>
    </row>
    <row r="61" spans="1:15" x14ac:dyDescent="0.35">
      <c r="A61" s="12"/>
      <c r="B61" s="13"/>
      <c r="C61" s="13"/>
      <c r="D61" s="15"/>
      <c r="E61" s="22"/>
      <c r="F61" s="9"/>
      <c r="G61" s="21"/>
      <c r="H61" s="28"/>
      <c r="I61" s="14"/>
      <c r="J61" s="25"/>
      <c r="K61" s="69"/>
      <c r="O61" s="69"/>
    </row>
    <row r="62" spans="1:15" x14ac:dyDescent="0.35">
      <c r="A62" s="12"/>
      <c r="B62" s="13"/>
      <c r="C62" s="13"/>
      <c r="D62" s="231">
        <v>4</v>
      </c>
      <c r="E62" s="22"/>
      <c r="F62" s="9"/>
      <c r="G62" s="227" t="s">
        <v>145</v>
      </c>
      <c r="H62" s="28"/>
      <c r="I62" s="14"/>
      <c r="J62" s="25"/>
      <c r="K62" s="69">
        <f>K63</f>
        <v>49955602</v>
      </c>
      <c r="L62" s="2">
        <v>49955602</v>
      </c>
      <c r="M62" s="46">
        <f>L62-K62</f>
        <v>0</v>
      </c>
      <c r="O62" s="69"/>
    </row>
    <row r="63" spans="1:15" ht="23" x14ac:dyDescent="0.35">
      <c r="A63" s="12"/>
      <c r="B63" s="13"/>
      <c r="C63" s="13"/>
      <c r="D63" s="15"/>
      <c r="E63" s="22">
        <v>1</v>
      </c>
      <c r="F63" s="9"/>
      <c r="G63" s="21" t="s">
        <v>194</v>
      </c>
      <c r="H63" s="28"/>
      <c r="I63" s="14" t="s">
        <v>17</v>
      </c>
      <c r="J63" s="25">
        <v>1</v>
      </c>
      <c r="K63" s="69">
        <f>K64+K65</f>
        <v>49955602</v>
      </c>
      <c r="O63" s="69"/>
    </row>
    <row r="64" spans="1:15" ht="23" x14ac:dyDescent="0.35">
      <c r="A64" s="12"/>
      <c r="B64" s="13"/>
      <c r="C64" s="13"/>
      <c r="D64" s="15"/>
      <c r="E64" s="22"/>
      <c r="F64" s="9">
        <v>1</v>
      </c>
      <c r="G64" s="21" t="s">
        <v>195</v>
      </c>
      <c r="H64" s="28"/>
      <c r="I64" s="14"/>
      <c r="J64" s="25"/>
      <c r="K64" s="69">
        <v>47155602</v>
      </c>
      <c r="M64" s="46">
        <f>K64-210813</f>
        <v>46944789</v>
      </c>
      <c r="O64" s="69"/>
    </row>
    <row r="65" spans="1:15" ht="23" x14ac:dyDescent="0.35">
      <c r="A65" s="12"/>
      <c r="B65" s="13"/>
      <c r="C65" s="13"/>
      <c r="D65" s="15"/>
      <c r="E65" s="22"/>
      <c r="F65" s="9">
        <v>2</v>
      </c>
      <c r="G65" s="21" t="s">
        <v>196</v>
      </c>
      <c r="H65" s="28"/>
      <c r="I65" s="14"/>
      <c r="J65" s="25"/>
      <c r="K65" s="69">
        <v>2800000</v>
      </c>
      <c r="M65" s="46">
        <f>K65+1330602</f>
        <v>4130602</v>
      </c>
      <c r="O65" s="69"/>
    </row>
    <row r="66" spans="1:15" x14ac:dyDescent="0.35">
      <c r="A66" s="12"/>
      <c r="B66" s="13"/>
      <c r="C66" s="13"/>
      <c r="D66" s="231">
        <v>5</v>
      </c>
      <c r="E66" s="22"/>
      <c r="F66" s="9"/>
      <c r="G66" s="227" t="s">
        <v>146</v>
      </c>
      <c r="H66" s="28"/>
      <c r="I66" s="14"/>
      <c r="J66" s="25"/>
      <c r="K66" s="69">
        <f>K67</f>
        <v>11101245</v>
      </c>
      <c r="L66" s="2">
        <v>11101245</v>
      </c>
      <c r="M66" s="46">
        <f>L66-K66</f>
        <v>0</v>
      </c>
      <c r="O66" s="69"/>
    </row>
    <row r="67" spans="1:15" ht="23" x14ac:dyDescent="0.35">
      <c r="A67" s="12"/>
      <c r="B67" s="13"/>
      <c r="C67" s="13"/>
      <c r="D67" s="15"/>
      <c r="E67" s="22">
        <v>1</v>
      </c>
      <c r="F67" s="9"/>
      <c r="G67" s="21" t="s">
        <v>158</v>
      </c>
      <c r="H67" s="28"/>
      <c r="I67" s="14"/>
      <c r="J67" s="25"/>
      <c r="K67" s="69">
        <f>SUM(K68:K70)</f>
        <v>11101245</v>
      </c>
      <c r="O67" s="69"/>
    </row>
    <row r="68" spans="1:15" ht="57.5" x14ac:dyDescent="0.35">
      <c r="A68" s="12"/>
      <c r="B68" s="13"/>
      <c r="C68" s="13"/>
      <c r="D68" s="15"/>
      <c r="E68" s="22"/>
      <c r="F68" s="9">
        <v>1</v>
      </c>
      <c r="G68" s="21" t="s">
        <v>197</v>
      </c>
      <c r="H68" s="28"/>
      <c r="I68" s="14"/>
      <c r="J68" s="25"/>
      <c r="K68" s="69">
        <v>5501245</v>
      </c>
      <c r="O68" s="69"/>
    </row>
    <row r="69" spans="1:15" ht="34.5" x14ac:dyDescent="0.35">
      <c r="A69" s="12"/>
      <c r="B69" s="13"/>
      <c r="C69" s="13"/>
      <c r="D69" s="15"/>
      <c r="E69" s="22"/>
      <c r="F69" s="9">
        <v>2</v>
      </c>
      <c r="G69" s="21" t="s">
        <v>198</v>
      </c>
      <c r="H69" s="28"/>
      <c r="I69" s="14"/>
      <c r="J69" s="25"/>
      <c r="K69" s="69">
        <v>2800000</v>
      </c>
      <c r="O69" s="69"/>
    </row>
    <row r="70" spans="1:15" x14ac:dyDescent="0.35">
      <c r="A70" s="12"/>
      <c r="B70" s="13"/>
      <c r="C70" s="13"/>
      <c r="D70" s="15"/>
      <c r="E70" s="22"/>
      <c r="F70" s="9">
        <v>3</v>
      </c>
      <c r="G70" s="21" t="s">
        <v>199</v>
      </c>
      <c r="H70" s="28"/>
      <c r="I70" s="14"/>
      <c r="J70" s="25"/>
      <c r="K70" s="69">
        <v>2800000</v>
      </c>
      <c r="O70" s="69"/>
    </row>
    <row r="71" spans="1:15" x14ac:dyDescent="0.35">
      <c r="A71" s="12"/>
      <c r="B71" s="13"/>
      <c r="C71" s="13"/>
      <c r="D71" s="15"/>
      <c r="E71" s="22"/>
      <c r="F71" s="9"/>
      <c r="G71" s="21"/>
      <c r="H71" s="28"/>
      <c r="I71" s="14"/>
      <c r="J71" s="25"/>
      <c r="K71" s="69"/>
      <c r="O71" s="69"/>
    </row>
    <row r="72" spans="1:15" x14ac:dyDescent="0.35">
      <c r="A72" s="12"/>
      <c r="B72" s="13"/>
      <c r="C72" s="13"/>
      <c r="D72" s="231">
        <v>6</v>
      </c>
      <c r="E72" s="22"/>
      <c r="F72" s="9"/>
      <c r="G72" s="227" t="s">
        <v>147</v>
      </c>
      <c r="H72" s="28"/>
      <c r="I72" s="14" t="s">
        <v>17</v>
      </c>
      <c r="J72" s="25">
        <v>1</v>
      </c>
      <c r="K72" s="17">
        <f>K73</f>
        <v>16651867</v>
      </c>
      <c r="L72" s="2">
        <v>16651867</v>
      </c>
      <c r="M72" s="46">
        <f>L72-K72</f>
        <v>0</v>
      </c>
      <c r="O72" s="69"/>
    </row>
    <row r="73" spans="1:15" ht="23" x14ac:dyDescent="0.35">
      <c r="A73" s="12"/>
      <c r="B73" s="13"/>
      <c r="C73" s="13"/>
      <c r="D73" s="15"/>
      <c r="E73" s="22">
        <v>1</v>
      </c>
      <c r="F73" s="9"/>
      <c r="G73" s="21" t="s">
        <v>200</v>
      </c>
      <c r="H73" s="28"/>
      <c r="I73" s="14" t="s">
        <v>17</v>
      </c>
      <c r="J73" s="25">
        <v>1</v>
      </c>
      <c r="K73" s="69">
        <f>SUM(K74:K80)</f>
        <v>16651867</v>
      </c>
      <c r="O73" s="69"/>
    </row>
    <row r="74" spans="1:15" x14ac:dyDescent="0.35">
      <c r="A74" s="12"/>
      <c r="B74" s="13"/>
      <c r="C74" s="13"/>
      <c r="D74" s="15"/>
      <c r="E74" s="22"/>
      <c r="F74" s="9">
        <v>1</v>
      </c>
      <c r="G74" s="21" t="s">
        <v>201</v>
      </c>
      <c r="H74" s="28"/>
      <c r="I74" s="14" t="s">
        <v>17</v>
      </c>
      <c r="J74" s="25">
        <v>1</v>
      </c>
      <c r="K74" s="69">
        <v>0</v>
      </c>
      <c r="M74" s="46">
        <f>K74+243777</f>
        <v>243777</v>
      </c>
      <c r="O74" s="69"/>
    </row>
    <row r="75" spans="1:15" ht="23" x14ac:dyDescent="0.35">
      <c r="A75" s="12"/>
      <c r="B75" s="13"/>
      <c r="C75" s="13"/>
      <c r="D75" s="15"/>
      <c r="E75" s="22"/>
      <c r="F75" s="9">
        <v>2</v>
      </c>
      <c r="G75" s="21" t="s">
        <v>202</v>
      </c>
      <c r="H75" s="28"/>
      <c r="I75" s="14" t="s">
        <v>17</v>
      </c>
      <c r="J75" s="25">
        <v>1</v>
      </c>
      <c r="K75" s="69">
        <v>8951867</v>
      </c>
      <c r="O75" s="17"/>
    </row>
    <row r="76" spans="1:15" x14ac:dyDescent="0.35">
      <c r="A76" s="12"/>
      <c r="B76" s="13"/>
      <c r="C76" s="13"/>
      <c r="D76" s="15"/>
      <c r="E76" s="22"/>
      <c r="F76" s="9">
        <v>3</v>
      </c>
      <c r="G76" s="21" t="s">
        <v>203</v>
      </c>
      <c r="H76" s="28"/>
      <c r="I76" s="14" t="s">
        <v>17</v>
      </c>
      <c r="J76" s="25">
        <v>1</v>
      </c>
      <c r="K76" s="69">
        <v>0</v>
      </c>
      <c r="O76" s="17"/>
    </row>
    <row r="77" spans="1:15" ht="23" x14ac:dyDescent="0.35">
      <c r="A77" s="12"/>
      <c r="B77" s="13"/>
      <c r="C77" s="13"/>
      <c r="D77" s="15"/>
      <c r="E77" s="22"/>
      <c r="F77" s="9">
        <v>4</v>
      </c>
      <c r="G77" s="21" t="s">
        <v>204</v>
      </c>
      <c r="H77" s="28"/>
      <c r="I77" s="14" t="s">
        <v>17</v>
      </c>
      <c r="J77" s="25">
        <v>1</v>
      </c>
      <c r="K77" s="69">
        <v>0</v>
      </c>
      <c r="O77" s="69"/>
    </row>
    <row r="78" spans="1:15" x14ac:dyDescent="0.35">
      <c r="A78" s="12"/>
      <c r="B78" s="13"/>
      <c r="C78" s="13"/>
      <c r="D78" s="15"/>
      <c r="E78" s="22"/>
      <c r="F78" s="9">
        <v>5</v>
      </c>
      <c r="G78" s="21" t="s">
        <v>205</v>
      </c>
      <c r="H78" s="28"/>
      <c r="I78" s="14" t="s">
        <v>17</v>
      </c>
      <c r="J78" s="25">
        <v>1</v>
      </c>
      <c r="K78" s="69">
        <v>0</v>
      </c>
      <c r="O78" s="69"/>
    </row>
    <row r="79" spans="1:15" ht="23" x14ac:dyDescent="0.35">
      <c r="A79" s="12"/>
      <c r="B79" s="13"/>
      <c r="C79" s="13"/>
      <c r="D79" s="15"/>
      <c r="E79" s="22"/>
      <c r="F79" s="9">
        <v>6</v>
      </c>
      <c r="G79" s="21" t="s">
        <v>206</v>
      </c>
      <c r="H79" s="28"/>
      <c r="I79" s="14" t="s">
        <v>17</v>
      </c>
      <c r="J79" s="25">
        <v>1</v>
      </c>
      <c r="K79" s="230" t="s">
        <v>11</v>
      </c>
      <c r="O79" s="69"/>
    </row>
    <row r="80" spans="1:15" ht="23" x14ac:dyDescent="0.35">
      <c r="A80" s="12"/>
      <c r="B80" s="13"/>
      <c r="C80" s="13"/>
      <c r="D80" s="15"/>
      <c r="E80" s="22"/>
      <c r="F80" s="9">
        <v>7</v>
      </c>
      <c r="G80" s="21" t="s">
        <v>207</v>
      </c>
      <c r="H80" s="28"/>
      <c r="I80" s="14"/>
      <c r="J80" s="25"/>
      <c r="K80" s="69">
        <v>7700000</v>
      </c>
      <c r="O80" s="69"/>
    </row>
    <row r="81" spans="1:15" s="6" customFormat="1" ht="12" thickBot="1" x14ac:dyDescent="0.4">
      <c r="A81" s="90"/>
      <c r="B81" s="91"/>
      <c r="C81" s="91"/>
      <c r="D81" s="92"/>
      <c r="E81" s="93"/>
      <c r="F81" s="94"/>
      <c r="G81" s="95"/>
      <c r="H81" s="96"/>
      <c r="I81" s="97"/>
      <c r="J81" s="98"/>
      <c r="K81" s="99"/>
      <c r="L81" s="2"/>
      <c r="M81" s="2"/>
      <c r="N81" s="2"/>
      <c r="O81" s="2"/>
    </row>
    <row r="82" spans="1:15" ht="12" thickTop="1" x14ac:dyDescent="0.35"/>
    <row r="83" spans="1:15" ht="15" x14ac:dyDescent="0.4">
      <c r="I83" s="40" t="s">
        <v>109</v>
      </c>
      <c r="J83" s="40"/>
      <c r="K83" s="40"/>
    </row>
    <row r="84" spans="1:15" ht="15" x14ac:dyDescent="0.4">
      <c r="I84" s="41" t="s">
        <v>110</v>
      </c>
      <c r="J84" s="41"/>
      <c r="K84" s="40"/>
    </row>
    <row r="85" spans="1:15" ht="15" x14ac:dyDescent="0.4">
      <c r="I85" s="40"/>
      <c r="J85" s="40"/>
      <c r="K85" s="40"/>
    </row>
    <row r="86" spans="1:15" ht="15" x14ac:dyDescent="0.4">
      <c r="I86" s="40"/>
      <c r="J86" s="40"/>
      <c r="K86" s="40"/>
    </row>
    <row r="87" spans="1:15" ht="15" x14ac:dyDescent="0.4">
      <c r="I87" s="40"/>
      <c r="J87" s="40"/>
      <c r="K87" s="40"/>
    </row>
    <row r="88" spans="1:15" ht="15" x14ac:dyDescent="0.4">
      <c r="I88" s="41" t="s">
        <v>113</v>
      </c>
      <c r="J88" s="41"/>
      <c r="K88" s="41"/>
    </row>
    <row r="89" spans="1:15" x14ac:dyDescent="0.35">
      <c r="I89" s="42" t="s">
        <v>135</v>
      </c>
      <c r="J89" s="42"/>
      <c r="K89" s="42"/>
    </row>
    <row r="90" spans="1:15" x14ac:dyDescent="0.35">
      <c r="I90" s="42" t="s">
        <v>112</v>
      </c>
      <c r="J90" s="42"/>
      <c r="K90" s="42"/>
    </row>
    <row r="93" spans="1:15" x14ac:dyDescent="0.35">
      <c r="B93" s="43"/>
    </row>
    <row r="105" spans="1:15" s="30" customFormat="1" x14ac:dyDescent="0.35">
      <c r="A105" s="4"/>
      <c r="B105" s="4"/>
      <c r="C105" s="4"/>
      <c r="D105" s="34"/>
      <c r="E105" s="33"/>
      <c r="F105" s="5"/>
      <c r="I105" s="5"/>
      <c r="J105" s="26"/>
      <c r="K105" s="1"/>
      <c r="L105" s="2"/>
      <c r="M105" s="2"/>
      <c r="N105" s="2"/>
      <c r="O105" s="2"/>
    </row>
  </sheetData>
  <mergeCells count="12">
    <mergeCell ref="K6:K8"/>
    <mergeCell ref="A9:E9"/>
    <mergeCell ref="A1:K1"/>
    <mergeCell ref="A2:K2"/>
    <mergeCell ref="A3:K3"/>
    <mergeCell ref="A4:K4"/>
    <mergeCell ref="A5:F8"/>
    <mergeCell ref="G5:G8"/>
    <mergeCell ref="H5:H8"/>
    <mergeCell ref="I5:K5"/>
    <mergeCell ref="I6:I8"/>
    <mergeCell ref="J6:J8"/>
  </mergeCells>
  <pageMargins left="0.25" right="0.25" top="0.75" bottom="0.75" header="0.3" footer="0.3"/>
  <pageSetup paperSize="5" scale="85" orientation="portrait" horizontalDpi="4294967293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zoomScaleNormal="100" workbookViewId="0">
      <selection activeCell="N13" sqref="N13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7" ht="14.5" x14ac:dyDescent="0.35">
      <c r="A1" s="435" t="s">
        <v>137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6"/>
      <c r="M1" s="436"/>
      <c r="N1" s="436"/>
      <c r="O1" s="436"/>
    </row>
    <row r="2" spans="1:17" ht="14.5" x14ac:dyDescent="0.35">
      <c r="A2" s="435" t="s">
        <v>5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6"/>
      <c r="M2" s="436"/>
      <c r="N2" s="436"/>
      <c r="O2" s="436"/>
    </row>
    <row r="3" spans="1:17" ht="14.5" x14ac:dyDescent="0.35">
      <c r="A3" s="435" t="s">
        <v>119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17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7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120</v>
      </c>
      <c r="J5" s="429"/>
      <c r="K5" s="447"/>
      <c r="L5" s="440" t="s">
        <v>130</v>
      </c>
      <c r="M5" s="440" t="s">
        <v>131</v>
      </c>
      <c r="N5" s="442"/>
      <c r="O5" s="443"/>
    </row>
    <row r="6" spans="1:17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37" t="s">
        <v>4</v>
      </c>
      <c r="L6" s="441"/>
      <c r="M6" s="446" t="s">
        <v>132</v>
      </c>
      <c r="N6" s="446" t="s">
        <v>133</v>
      </c>
      <c r="O6" s="444" t="s">
        <v>134</v>
      </c>
    </row>
    <row r="7" spans="1:17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38"/>
      <c r="L7" s="441"/>
      <c r="M7" s="441"/>
      <c r="N7" s="441"/>
      <c r="O7" s="445"/>
    </row>
    <row r="8" spans="1:17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39"/>
      <c r="L8" s="441"/>
      <c r="M8" s="441"/>
      <c r="N8" s="441"/>
      <c r="O8" s="445"/>
    </row>
    <row r="9" spans="1:17" ht="12" thickBot="1" x14ac:dyDescent="0.4">
      <c r="A9" s="411">
        <v>1</v>
      </c>
      <c r="B9" s="412"/>
      <c r="C9" s="412"/>
      <c r="D9" s="412"/>
      <c r="E9" s="412"/>
      <c r="F9" s="112"/>
      <c r="G9" s="39">
        <v>2</v>
      </c>
      <c r="H9" s="20">
        <v>3</v>
      </c>
      <c r="I9" s="37">
        <v>4</v>
      </c>
      <c r="J9" s="38">
        <v>5</v>
      </c>
      <c r="K9" s="139">
        <v>6</v>
      </c>
      <c r="L9" s="123">
        <v>7</v>
      </c>
      <c r="M9" s="123">
        <v>8</v>
      </c>
      <c r="N9" s="123">
        <v>9</v>
      </c>
      <c r="O9" s="124">
        <v>10</v>
      </c>
    </row>
    <row r="10" spans="1:17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140">
        <f>K11+K17+K20+K35+K42+K49+K59+K70+K81</f>
        <v>560135726</v>
      </c>
      <c r="L10" s="125"/>
      <c r="M10" s="67">
        <f>M11+M17+M20+M35+M42+M49+M59+M70+M81</f>
        <v>130000000</v>
      </c>
      <c r="N10" s="125"/>
      <c r="O10" s="67">
        <f>O11+O17+O20+O35+O42+O49+O59+O70+O81</f>
        <v>690135726</v>
      </c>
    </row>
    <row r="11" spans="1:17" s="3" customFormat="1" ht="23" x14ac:dyDescent="0.35">
      <c r="A11" s="7"/>
      <c r="B11" s="8"/>
      <c r="C11" s="8"/>
      <c r="D11" s="15">
        <v>1</v>
      </c>
      <c r="E11" s="22"/>
      <c r="F11" s="10"/>
      <c r="G11" s="16" t="s">
        <v>7</v>
      </c>
      <c r="H11" s="27" t="s">
        <v>19</v>
      </c>
      <c r="I11" s="11"/>
      <c r="J11" s="24"/>
      <c r="K11" s="134">
        <f>SUM(K12:K15)</f>
        <v>408065726</v>
      </c>
      <c r="L11" s="142" t="s">
        <v>136</v>
      </c>
      <c r="M11" s="68">
        <f>SUM(M12:M15)</f>
        <v>66970000</v>
      </c>
      <c r="N11" s="115"/>
      <c r="O11" s="116">
        <f>K11+M11</f>
        <v>475035726</v>
      </c>
      <c r="Q11" s="111">
        <f>K10+130000000</f>
        <v>690135726</v>
      </c>
    </row>
    <row r="12" spans="1:17" ht="23" x14ac:dyDescent="0.35">
      <c r="A12" s="12"/>
      <c r="B12" s="13"/>
      <c r="C12" s="13"/>
      <c r="D12" s="15"/>
      <c r="E12" s="22">
        <v>1</v>
      </c>
      <c r="F12" s="9"/>
      <c r="G12" s="21" t="s">
        <v>20</v>
      </c>
      <c r="H12" s="28" t="s">
        <v>21</v>
      </c>
      <c r="I12" s="14" t="s">
        <v>17</v>
      </c>
      <c r="J12" s="25" t="s">
        <v>9</v>
      </c>
      <c r="K12" s="133">
        <v>8400000</v>
      </c>
      <c r="L12" s="142" t="s">
        <v>136</v>
      </c>
      <c r="M12" s="117">
        <v>2000000</v>
      </c>
      <c r="N12" s="118"/>
      <c r="O12" s="116">
        <f>K12+M12</f>
        <v>10400000</v>
      </c>
      <c r="Q12" s="46">
        <f>O10-Q11</f>
        <v>0</v>
      </c>
    </row>
    <row r="13" spans="1:17" ht="23" x14ac:dyDescent="0.35">
      <c r="A13" s="12"/>
      <c r="B13" s="13"/>
      <c r="C13" s="13"/>
      <c r="D13" s="15"/>
      <c r="E13" s="22">
        <v>2</v>
      </c>
      <c r="F13" s="9"/>
      <c r="G13" s="21" t="s">
        <v>22</v>
      </c>
      <c r="H13" s="28" t="s">
        <v>23</v>
      </c>
      <c r="I13" s="14" t="s">
        <v>17</v>
      </c>
      <c r="J13" s="25" t="s">
        <v>24</v>
      </c>
      <c r="K13" s="133">
        <v>0</v>
      </c>
      <c r="L13" s="142"/>
      <c r="M13" s="120">
        <v>0</v>
      </c>
      <c r="N13" s="117"/>
      <c r="O13" s="116">
        <f>K13+M13</f>
        <v>0</v>
      </c>
    </row>
    <row r="14" spans="1:17" ht="23" x14ac:dyDescent="0.35">
      <c r="A14" s="12"/>
      <c r="B14" s="13"/>
      <c r="C14" s="13"/>
      <c r="D14" s="15"/>
      <c r="E14" s="22">
        <v>3</v>
      </c>
      <c r="F14" s="9"/>
      <c r="G14" s="21" t="s">
        <v>25</v>
      </c>
      <c r="H14" s="28" t="s">
        <v>26</v>
      </c>
      <c r="I14" s="14" t="s">
        <v>17</v>
      </c>
      <c r="J14" s="25" t="s">
        <v>15</v>
      </c>
      <c r="K14" s="133">
        <v>65335726</v>
      </c>
      <c r="L14" s="142" t="s">
        <v>136</v>
      </c>
      <c r="M14" s="118">
        <v>60000000</v>
      </c>
      <c r="N14" s="118"/>
      <c r="O14" s="116">
        <f>K14+M14</f>
        <v>125335726</v>
      </c>
    </row>
    <row r="15" spans="1:17" ht="23" x14ac:dyDescent="0.35">
      <c r="A15" s="12"/>
      <c r="B15" s="13"/>
      <c r="C15" s="13"/>
      <c r="D15" s="15"/>
      <c r="E15" s="22">
        <v>4</v>
      </c>
      <c r="F15" s="9"/>
      <c r="G15" s="21" t="s">
        <v>27</v>
      </c>
      <c r="H15" s="28" t="s">
        <v>28</v>
      </c>
      <c r="I15" s="14" t="s">
        <v>17</v>
      </c>
      <c r="J15" s="25" t="s">
        <v>115</v>
      </c>
      <c r="K15" s="133">
        <v>334330000</v>
      </c>
      <c r="L15" s="142" t="s">
        <v>136</v>
      </c>
      <c r="M15" s="120">
        <v>4970000</v>
      </c>
      <c r="N15" s="118"/>
      <c r="O15" s="116">
        <f>K15+M15</f>
        <v>339300000</v>
      </c>
      <c r="Q15" s="46">
        <f>M15-Q12</f>
        <v>4970000</v>
      </c>
    </row>
    <row r="16" spans="1:17" x14ac:dyDescent="0.35">
      <c r="A16" s="12"/>
      <c r="B16" s="13"/>
      <c r="C16" s="13"/>
      <c r="D16" s="15"/>
      <c r="E16" s="22"/>
      <c r="F16" s="9"/>
      <c r="G16" s="21"/>
      <c r="H16" s="28"/>
      <c r="I16" s="14"/>
      <c r="J16" s="25"/>
      <c r="K16" s="133"/>
      <c r="L16" s="118"/>
      <c r="M16" s="118"/>
      <c r="N16" s="118"/>
      <c r="O16" s="119"/>
    </row>
    <row r="17" spans="1:15" s="3" customFormat="1" x14ac:dyDescent="0.35">
      <c r="A17" s="7"/>
      <c r="B17" s="8"/>
      <c r="C17" s="8"/>
      <c r="D17" s="15">
        <v>2</v>
      </c>
      <c r="E17" s="22"/>
      <c r="F17" s="10"/>
      <c r="G17" s="16" t="s">
        <v>10</v>
      </c>
      <c r="H17" s="27" t="s">
        <v>29</v>
      </c>
      <c r="I17" s="11"/>
      <c r="J17" s="24"/>
      <c r="K17" s="134">
        <f>SUM(K18:K19)</f>
        <v>20000000</v>
      </c>
      <c r="L17" s="142" t="s">
        <v>136</v>
      </c>
      <c r="M17" s="68">
        <f>SUM(M18:M19)</f>
        <v>20000000</v>
      </c>
      <c r="N17" s="115"/>
      <c r="O17" s="116">
        <f>K17+M17</f>
        <v>40000000</v>
      </c>
    </row>
    <row r="18" spans="1:15" ht="23" x14ac:dyDescent="0.35">
      <c r="A18" s="12"/>
      <c r="B18" s="13"/>
      <c r="C18" s="13"/>
      <c r="D18" s="15"/>
      <c r="E18" s="22">
        <v>1</v>
      </c>
      <c r="F18" s="9"/>
      <c r="G18" s="21" t="s">
        <v>30</v>
      </c>
      <c r="H18" s="28" t="s">
        <v>31</v>
      </c>
      <c r="I18" s="14" t="s">
        <v>17</v>
      </c>
      <c r="J18" s="25" t="s">
        <v>121</v>
      </c>
      <c r="K18" s="133">
        <v>20000000</v>
      </c>
      <c r="L18" s="142" t="s">
        <v>136</v>
      </c>
      <c r="M18" s="138">
        <v>20000000</v>
      </c>
      <c r="N18" s="118"/>
      <c r="O18" s="116">
        <f>K18+M18</f>
        <v>40000000</v>
      </c>
    </row>
    <row r="19" spans="1:15" x14ac:dyDescent="0.35">
      <c r="A19" s="12"/>
      <c r="B19" s="13"/>
      <c r="C19" s="13"/>
      <c r="D19" s="15"/>
      <c r="E19" s="22"/>
      <c r="F19" s="9"/>
      <c r="G19" s="21"/>
      <c r="H19" s="28"/>
      <c r="I19" s="14"/>
      <c r="J19" s="25"/>
      <c r="K19" s="133"/>
      <c r="L19" s="118"/>
      <c r="M19" s="118"/>
      <c r="N19" s="118"/>
      <c r="O19" s="121"/>
    </row>
    <row r="20" spans="1:15" s="3" customFormat="1" ht="23" x14ac:dyDescent="0.35">
      <c r="A20" s="7"/>
      <c r="B20" s="8"/>
      <c r="C20" s="8"/>
      <c r="D20" s="15">
        <v>3</v>
      </c>
      <c r="E20" s="22"/>
      <c r="F20" s="10"/>
      <c r="G20" s="16" t="s">
        <v>8</v>
      </c>
      <c r="H20" s="27" t="s">
        <v>32</v>
      </c>
      <c r="I20" s="11"/>
      <c r="J20" s="24"/>
      <c r="K20" s="134">
        <f>SUM(K21:K29)</f>
        <v>57140000</v>
      </c>
      <c r="L20" s="142" t="s">
        <v>136</v>
      </c>
      <c r="M20" s="68">
        <f>SUM(M21:M30)</f>
        <v>26030000</v>
      </c>
      <c r="N20" s="115"/>
      <c r="O20" s="116">
        <f>K20+M20</f>
        <v>83170000</v>
      </c>
    </row>
    <row r="21" spans="1:15" x14ac:dyDescent="0.35">
      <c r="A21" s="12"/>
      <c r="B21" s="13"/>
      <c r="C21" s="13"/>
      <c r="D21" s="15"/>
      <c r="E21" s="22">
        <v>1</v>
      </c>
      <c r="F21" s="9"/>
      <c r="G21" s="21" t="s">
        <v>33</v>
      </c>
      <c r="H21" s="28" t="s">
        <v>34</v>
      </c>
      <c r="I21" s="14" t="s">
        <v>17</v>
      </c>
      <c r="J21" s="25">
        <v>1</v>
      </c>
      <c r="K21" s="133">
        <v>0</v>
      </c>
      <c r="L21" s="118"/>
      <c r="M21" s="118"/>
      <c r="N21" s="118"/>
      <c r="O21" s="119"/>
    </row>
    <row r="22" spans="1:15" x14ac:dyDescent="0.35">
      <c r="A22" s="12"/>
      <c r="B22" s="13"/>
      <c r="C22" s="13"/>
      <c r="D22" s="15"/>
      <c r="E22" s="22">
        <v>2</v>
      </c>
      <c r="F22" s="9"/>
      <c r="G22" s="21" t="s">
        <v>35</v>
      </c>
      <c r="H22" s="28" t="s">
        <v>16</v>
      </c>
      <c r="I22" s="14" t="s">
        <v>17</v>
      </c>
      <c r="J22" s="25">
        <v>1</v>
      </c>
      <c r="K22" s="133">
        <v>15000000</v>
      </c>
      <c r="L22" s="142" t="s">
        <v>136</v>
      </c>
      <c r="M22" s="118"/>
      <c r="N22" s="118"/>
      <c r="O22" s="116">
        <f>K22+M22</f>
        <v>15000000</v>
      </c>
    </row>
    <row r="23" spans="1:15" x14ac:dyDescent="0.35">
      <c r="A23" s="12"/>
      <c r="B23" s="13"/>
      <c r="C23" s="13"/>
      <c r="D23" s="15"/>
      <c r="E23" s="22">
        <v>3</v>
      </c>
      <c r="F23" s="9"/>
      <c r="G23" s="21" t="s">
        <v>36</v>
      </c>
      <c r="H23" s="28" t="s">
        <v>37</v>
      </c>
      <c r="I23" s="14" t="s">
        <v>17</v>
      </c>
      <c r="J23" s="25">
        <v>1</v>
      </c>
      <c r="K23" s="141">
        <v>0</v>
      </c>
      <c r="L23" s="118"/>
      <c r="M23" s="118"/>
      <c r="N23" s="118"/>
      <c r="O23" s="119"/>
    </row>
    <row r="24" spans="1:15" x14ac:dyDescent="0.35">
      <c r="A24" s="12"/>
      <c r="B24" s="13"/>
      <c r="C24" s="13"/>
      <c r="D24" s="15"/>
      <c r="E24" s="22">
        <v>4</v>
      </c>
      <c r="F24" s="9"/>
      <c r="G24" s="21" t="s">
        <v>38</v>
      </c>
      <c r="H24" s="28" t="s">
        <v>39</v>
      </c>
      <c r="I24" s="14" t="s">
        <v>17</v>
      </c>
      <c r="J24" s="25">
        <v>1</v>
      </c>
      <c r="K24" s="133">
        <v>0</v>
      </c>
      <c r="L24" s="118"/>
      <c r="M24" s="118"/>
      <c r="N24" s="118"/>
      <c r="O24" s="119"/>
    </row>
    <row r="25" spans="1:15" x14ac:dyDescent="0.35">
      <c r="A25" s="12"/>
      <c r="B25" s="13"/>
      <c r="C25" s="13"/>
      <c r="D25" s="15"/>
      <c r="E25" s="22">
        <v>5</v>
      </c>
      <c r="F25" s="9"/>
      <c r="G25" s="21" t="s">
        <v>40</v>
      </c>
      <c r="H25" s="28" t="s">
        <v>41</v>
      </c>
      <c r="I25" s="14" t="s">
        <v>17</v>
      </c>
      <c r="J25" s="25">
        <v>1</v>
      </c>
      <c r="K25" s="133">
        <v>0</v>
      </c>
      <c r="L25" s="118"/>
      <c r="M25" s="118">
        <v>15000000</v>
      </c>
      <c r="N25" s="118"/>
      <c r="O25" s="116">
        <f>K25+M25</f>
        <v>15000000</v>
      </c>
    </row>
    <row r="26" spans="1:15" x14ac:dyDescent="0.35">
      <c r="A26" s="12"/>
      <c r="B26" s="13"/>
      <c r="C26" s="13"/>
      <c r="D26" s="15"/>
      <c r="E26" s="22">
        <v>6</v>
      </c>
      <c r="F26" s="9"/>
      <c r="G26" s="21" t="s">
        <v>42</v>
      </c>
      <c r="H26" s="28" t="s">
        <v>43</v>
      </c>
      <c r="I26" s="14" t="s">
        <v>17</v>
      </c>
      <c r="J26" s="25">
        <v>1</v>
      </c>
      <c r="K26" s="133">
        <v>29000000</v>
      </c>
      <c r="L26" s="142" t="s">
        <v>136</v>
      </c>
      <c r="M26" s="118">
        <v>6000000</v>
      </c>
      <c r="N26" s="118"/>
      <c r="O26" s="116">
        <f>K26+M26</f>
        <v>35000000</v>
      </c>
    </row>
    <row r="27" spans="1:15" ht="23" x14ac:dyDescent="0.35">
      <c r="A27" s="12"/>
      <c r="B27" s="13"/>
      <c r="C27" s="13"/>
      <c r="D27" s="15"/>
      <c r="E27" s="22">
        <v>7</v>
      </c>
      <c r="F27" s="9"/>
      <c r="G27" s="21" t="s">
        <v>44</v>
      </c>
      <c r="H27" s="28" t="s">
        <v>45</v>
      </c>
      <c r="I27" s="14" t="s">
        <v>17</v>
      </c>
      <c r="J27" s="25">
        <v>1</v>
      </c>
      <c r="K27" s="133">
        <v>13140000</v>
      </c>
      <c r="L27" s="142" t="s">
        <v>136</v>
      </c>
      <c r="M27" s="118">
        <v>5030000</v>
      </c>
      <c r="N27" s="118"/>
      <c r="O27" s="116">
        <f>K27+M27</f>
        <v>18170000</v>
      </c>
    </row>
    <row r="28" spans="1:15" ht="23" x14ac:dyDescent="0.35">
      <c r="A28" s="12"/>
      <c r="B28" s="13"/>
      <c r="C28" s="13"/>
      <c r="D28" s="15"/>
      <c r="E28" s="22">
        <v>8</v>
      </c>
      <c r="F28" s="9"/>
      <c r="G28" s="21" t="s">
        <v>46</v>
      </c>
      <c r="H28" s="28" t="s">
        <v>47</v>
      </c>
      <c r="I28" s="14" t="s">
        <v>17</v>
      </c>
      <c r="J28" s="25">
        <v>1</v>
      </c>
      <c r="K28" s="133">
        <v>0</v>
      </c>
      <c r="L28" s="118"/>
      <c r="M28" s="118"/>
      <c r="N28" s="118"/>
      <c r="O28" s="119"/>
    </row>
    <row r="29" spans="1:15" x14ac:dyDescent="0.35">
      <c r="A29" s="12"/>
      <c r="B29" s="13"/>
      <c r="C29" s="13"/>
      <c r="D29" s="15"/>
      <c r="E29" s="22">
        <v>9</v>
      </c>
      <c r="F29" s="9"/>
      <c r="G29" s="21" t="s">
        <v>48</v>
      </c>
      <c r="H29" s="28" t="s">
        <v>49</v>
      </c>
      <c r="I29" s="14" t="s">
        <v>17</v>
      </c>
      <c r="J29" s="25">
        <v>1</v>
      </c>
      <c r="K29" s="133">
        <v>0</v>
      </c>
      <c r="L29" s="118"/>
      <c r="M29" s="118">
        <v>0</v>
      </c>
      <c r="N29" s="118"/>
      <c r="O29" s="116">
        <f>K29+M29</f>
        <v>0</v>
      </c>
    </row>
    <row r="30" spans="1:15" x14ac:dyDescent="0.35">
      <c r="A30" s="101"/>
      <c r="B30" s="102"/>
      <c r="C30" s="102"/>
      <c r="D30" s="103"/>
      <c r="E30" s="104">
        <v>10</v>
      </c>
      <c r="F30" s="105"/>
      <c r="G30" s="106" t="s">
        <v>50</v>
      </c>
      <c r="H30" s="107" t="s">
        <v>39</v>
      </c>
      <c r="I30" s="108" t="s">
        <v>17</v>
      </c>
      <c r="J30" s="109">
        <v>1</v>
      </c>
      <c r="K30" s="136" t="s">
        <v>11</v>
      </c>
      <c r="L30" s="126"/>
      <c r="M30" s="126"/>
      <c r="N30" s="126"/>
      <c r="O30" s="127"/>
    </row>
    <row r="31" spans="1:15" x14ac:dyDescent="0.35">
      <c r="A31" s="48"/>
      <c r="B31" s="48"/>
      <c r="C31" s="48"/>
      <c r="D31" s="49"/>
      <c r="E31" s="50"/>
      <c r="F31" s="51"/>
      <c r="G31" s="52"/>
      <c r="H31" s="53"/>
      <c r="I31" s="54"/>
      <c r="J31" s="55"/>
      <c r="K31" s="56"/>
      <c r="L31" s="128"/>
      <c r="M31" s="128"/>
      <c r="N31" s="128"/>
      <c r="O31" s="56"/>
    </row>
    <row r="32" spans="1:15" x14ac:dyDescent="0.35">
      <c r="A32" s="57"/>
      <c r="B32" s="57"/>
      <c r="C32" s="57"/>
      <c r="D32" s="58"/>
      <c r="E32" s="59"/>
      <c r="F32" s="60"/>
      <c r="G32" s="61"/>
      <c r="H32" s="62"/>
      <c r="I32" s="63"/>
      <c r="J32" s="64"/>
      <c r="K32" s="65"/>
      <c r="L32" s="6"/>
      <c r="M32" s="6"/>
      <c r="N32" s="6"/>
      <c r="O32" s="65"/>
    </row>
    <row r="33" spans="1:15" x14ac:dyDescent="0.35">
      <c r="A33" s="57"/>
      <c r="B33" s="57"/>
      <c r="C33" s="57"/>
      <c r="D33" s="58"/>
      <c r="E33" s="59"/>
      <c r="F33" s="60"/>
      <c r="G33" s="61"/>
      <c r="H33" s="62"/>
      <c r="I33" s="63"/>
      <c r="J33" s="64"/>
      <c r="K33" s="65"/>
      <c r="L33" s="6"/>
      <c r="M33" s="6"/>
      <c r="N33" s="6"/>
      <c r="O33" s="65"/>
    </row>
    <row r="34" spans="1:15" ht="12" thickBot="1" x14ac:dyDescent="0.4">
      <c r="A34" s="160"/>
      <c r="B34" s="160"/>
      <c r="C34" s="160"/>
      <c r="D34" s="161"/>
      <c r="E34" s="162"/>
      <c r="F34" s="163"/>
      <c r="G34" s="164"/>
      <c r="H34" s="165"/>
      <c r="I34" s="166"/>
      <c r="J34" s="167"/>
      <c r="K34" s="168"/>
      <c r="L34" s="169"/>
      <c r="M34" s="169"/>
      <c r="N34" s="169"/>
      <c r="O34" s="168"/>
    </row>
    <row r="35" spans="1:15" s="3" customFormat="1" ht="23.5" thickTop="1" x14ac:dyDescent="0.35">
      <c r="A35" s="146"/>
      <c r="B35" s="147"/>
      <c r="C35" s="147"/>
      <c r="D35" s="148">
        <v>4</v>
      </c>
      <c r="E35" s="149"/>
      <c r="F35" s="150"/>
      <c r="G35" s="151" t="s">
        <v>51</v>
      </c>
      <c r="H35" s="152" t="s">
        <v>52</v>
      </c>
      <c r="I35" s="153"/>
      <c r="J35" s="154"/>
      <c r="K35" s="155">
        <f>SUM(K36:K41)</f>
        <v>15000000</v>
      </c>
      <c r="L35" s="156" t="s">
        <v>136</v>
      </c>
      <c r="M35" s="157">
        <f>SUM(M36:M40)</f>
        <v>5000000</v>
      </c>
      <c r="N35" s="158"/>
      <c r="O35" s="159">
        <f>K35+M35</f>
        <v>20000000</v>
      </c>
    </row>
    <row r="36" spans="1:15" x14ac:dyDescent="0.35">
      <c r="A36" s="12"/>
      <c r="B36" s="13"/>
      <c r="C36" s="13"/>
      <c r="D36" s="15"/>
      <c r="E36" s="22">
        <v>1</v>
      </c>
      <c r="F36" s="9"/>
      <c r="G36" s="21" t="s">
        <v>53</v>
      </c>
      <c r="H36" s="28" t="s">
        <v>54</v>
      </c>
      <c r="I36" s="14" t="s">
        <v>17</v>
      </c>
      <c r="J36" s="25" t="s">
        <v>18</v>
      </c>
      <c r="K36" s="141">
        <v>0</v>
      </c>
      <c r="L36" s="118"/>
      <c r="M36" s="118"/>
      <c r="N36" s="118"/>
      <c r="O36" s="119"/>
    </row>
    <row r="37" spans="1:15" x14ac:dyDescent="0.35">
      <c r="A37" s="12"/>
      <c r="B37" s="13"/>
      <c r="C37" s="13"/>
      <c r="D37" s="15"/>
      <c r="E37" s="22">
        <v>2</v>
      </c>
      <c r="F37" s="9"/>
      <c r="G37" s="21" t="s">
        <v>55</v>
      </c>
      <c r="H37" s="28" t="s">
        <v>56</v>
      </c>
      <c r="I37" s="14" t="s">
        <v>17</v>
      </c>
      <c r="J37" s="25" t="s">
        <v>18</v>
      </c>
      <c r="K37" s="141">
        <v>0</v>
      </c>
      <c r="L37" s="118"/>
      <c r="M37" s="118"/>
      <c r="N37" s="118"/>
      <c r="O37" s="119"/>
    </row>
    <row r="38" spans="1:15" x14ac:dyDescent="0.35">
      <c r="A38" s="12"/>
      <c r="B38" s="13"/>
      <c r="C38" s="13"/>
      <c r="D38" s="15"/>
      <c r="E38" s="22">
        <v>3</v>
      </c>
      <c r="F38" s="9"/>
      <c r="G38" s="21" t="s">
        <v>57</v>
      </c>
      <c r="H38" s="28" t="s">
        <v>58</v>
      </c>
      <c r="I38" s="14" t="s">
        <v>17</v>
      </c>
      <c r="J38" s="25">
        <v>0.9</v>
      </c>
      <c r="K38" s="133">
        <v>0</v>
      </c>
      <c r="L38" s="118"/>
      <c r="M38" s="118"/>
      <c r="N38" s="118"/>
      <c r="O38" s="119"/>
    </row>
    <row r="39" spans="1:15" x14ac:dyDescent="0.35">
      <c r="A39" s="12"/>
      <c r="B39" s="13"/>
      <c r="C39" s="13"/>
      <c r="D39" s="15"/>
      <c r="E39" s="22">
        <v>4</v>
      </c>
      <c r="F39" s="9"/>
      <c r="G39" s="21" t="s">
        <v>122</v>
      </c>
      <c r="H39" s="28" t="s">
        <v>123</v>
      </c>
      <c r="I39" s="14" t="s">
        <v>17</v>
      </c>
      <c r="J39" s="25">
        <v>0.9</v>
      </c>
      <c r="K39" s="133">
        <v>0</v>
      </c>
      <c r="L39" s="118"/>
      <c r="M39" s="118"/>
      <c r="N39" s="118"/>
      <c r="O39" s="119"/>
    </row>
    <row r="40" spans="1:15" ht="23" x14ac:dyDescent="0.35">
      <c r="A40" s="12"/>
      <c r="B40" s="13"/>
      <c r="C40" s="13"/>
      <c r="D40" s="15"/>
      <c r="E40" s="22">
        <v>5</v>
      </c>
      <c r="F40" s="9"/>
      <c r="G40" s="21" t="s">
        <v>59</v>
      </c>
      <c r="H40" s="28" t="s">
        <v>60</v>
      </c>
      <c r="I40" s="14" t="s">
        <v>17</v>
      </c>
      <c r="J40" s="25">
        <v>0.9</v>
      </c>
      <c r="K40" s="133">
        <v>15000000</v>
      </c>
      <c r="L40" s="142" t="s">
        <v>136</v>
      </c>
      <c r="M40" s="118">
        <v>5000000</v>
      </c>
      <c r="N40" s="118"/>
      <c r="O40" s="116">
        <f>K40+M40</f>
        <v>20000000</v>
      </c>
    </row>
    <row r="41" spans="1:15" x14ac:dyDescent="0.35">
      <c r="A41" s="12"/>
      <c r="B41" s="13"/>
      <c r="C41" s="13"/>
      <c r="D41" s="15"/>
      <c r="E41" s="22"/>
      <c r="F41" s="9"/>
      <c r="G41" s="21"/>
      <c r="H41" s="28"/>
      <c r="I41" s="14"/>
      <c r="J41" s="25"/>
      <c r="K41" s="133"/>
      <c r="L41" s="118"/>
      <c r="M41" s="118"/>
      <c r="N41" s="118"/>
      <c r="O41" s="119"/>
    </row>
    <row r="42" spans="1:15" s="3" customFormat="1" ht="34.5" x14ac:dyDescent="0.35">
      <c r="A42" s="7"/>
      <c r="B42" s="8"/>
      <c r="C42" s="8"/>
      <c r="D42" s="15">
        <v>5</v>
      </c>
      <c r="E42" s="22"/>
      <c r="F42" s="10"/>
      <c r="G42" s="16" t="s">
        <v>12</v>
      </c>
      <c r="H42" s="27" t="s">
        <v>61</v>
      </c>
      <c r="I42" s="11"/>
      <c r="J42" s="24"/>
      <c r="K42" s="134">
        <f>SUM(K43:K47)</f>
        <v>16000000</v>
      </c>
      <c r="L42" s="142" t="s">
        <v>136</v>
      </c>
      <c r="M42" s="68">
        <f>SUM(M43:M47)</f>
        <v>2000000</v>
      </c>
      <c r="N42" s="115"/>
      <c r="O42" s="116">
        <f>K42+M42</f>
        <v>18000000</v>
      </c>
    </row>
    <row r="43" spans="1:15" ht="23" x14ac:dyDescent="0.35">
      <c r="A43" s="12"/>
      <c r="B43" s="13"/>
      <c r="C43" s="13"/>
      <c r="D43" s="15"/>
      <c r="E43" s="22">
        <v>1</v>
      </c>
      <c r="F43" s="9"/>
      <c r="G43" s="21" t="s">
        <v>62</v>
      </c>
      <c r="H43" s="28" t="s">
        <v>63</v>
      </c>
      <c r="I43" s="14" t="s">
        <v>17</v>
      </c>
      <c r="J43" s="25">
        <v>1</v>
      </c>
      <c r="K43" s="133">
        <v>0</v>
      </c>
      <c r="L43" s="118"/>
      <c r="M43" s="118"/>
      <c r="N43" s="118"/>
      <c r="O43" s="119"/>
    </row>
    <row r="44" spans="1:15" x14ac:dyDescent="0.35">
      <c r="A44" s="12"/>
      <c r="B44" s="13"/>
      <c r="C44" s="13"/>
      <c r="D44" s="15"/>
      <c r="E44" s="22">
        <v>2</v>
      </c>
      <c r="F44" s="9"/>
      <c r="G44" s="21" t="s">
        <v>116</v>
      </c>
      <c r="H44" s="28" t="s">
        <v>64</v>
      </c>
      <c r="I44" s="14" t="s">
        <v>17</v>
      </c>
      <c r="J44" s="25">
        <v>1</v>
      </c>
      <c r="K44" s="133">
        <v>10000000</v>
      </c>
      <c r="L44" s="142" t="s">
        <v>136</v>
      </c>
      <c r="M44" s="118">
        <v>0</v>
      </c>
      <c r="N44" s="118"/>
      <c r="O44" s="116">
        <f>K44+M44</f>
        <v>10000000</v>
      </c>
    </row>
    <row r="45" spans="1:15" x14ac:dyDescent="0.35">
      <c r="A45" s="12"/>
      <c r="B45" s="13"/>
      <c r="C45" s="13"/>
      <c r="D45" s="15"/>
      <c r="E45" s="22">
        <v>3</v>
      </c>
      <c r="F45" s="9"/>
      <c r="G45" s="21" t="s">
        <v>117</v>
      </c>
      <c r="H45" s="28" t="s">
        <v>64</v>
      </c>
      <c r="I45" s="14" t="s">
        <v>17</v>
      </c>
      <c r="J45" s="25">
        <v>1</v>
      </c>
      <c r="K45" s="133">
        <v>0</v>
      </c>
      <c r="L45" s="118"/>
      <c r="M45" s="118">
        <f>-M720</f>
        <v>0</v>
      </c>
      <c r="N45" s="118"/>
      <c r="O45" s="116">
        <f>K45+M45</f>
        <v>0</v>
      </c>
    </row>
    <row r="46" spans="1:15" ht="34.5" x14ac:dyDescent="0.35">
      <c r="A46" s="12"/>
      <c r="B46" s="13"/>
      <c r="C46" s="13"/>
      <c r="D46" s="15"/>
      <c r="E46" s="22">
        <v>4</v>
      </c>
      <c r="F46" s="9"/>
      <c r="G46" s="21" t="s">
        <v>65</v>
      </c>
      <c r="H46" s="28" t="s">
        <v>66</v>
      </c>
      <c r="I46" s="14" t="s">
        <v>17</v>
      </c>
      <c r="J46" s="25">
        <v>0.9</v>
      </c>
      <c r="K46" s="133">
        <v>6000000</v>
      </c>
      <c r="L46" s="142" t="s">
        <v>136</v>
      </c>
      <c r="M46" s="118">
        <v>2000000</v>
      </c>
      <c r="N46" s="118"/>
      <c r="O46" s="116">
        <f>K46+M46</f>
        <v>8000000</v>
      </c>
    </row>
    <row r="47" spans="1:15" ht="23" x14ac:dyDescent="0.35">
      <c r="A47" s="12"/>
      <c r="B47" s="13"/>
      <c r="C47" s="13"/>
      <c r="D47" s="15"/>
      <c r="E47" s="22">
        <v>5</v>
      </c>
      <c r="F47" s="9"/>
      <c r="G47" s="21" t="s">
        <v>67</v>
      </c>
      <c r="H47" s="28" t="s">
        <v>68</v>
      </c>
      <c r="I47" s="14" t="s">
        <v>17</v>
      </c>
      <c r="J47" s="25">
        <v>0.9</v>
      </c>
      <c r="K47" s="133">
        <v>0</v>
      </c>
      <c r="L47" s="118"/>
      <c r="M47" s="118"/>
      <c r="N47" s="118"/>
      <c r="O47" s="119"/>
    </row>
    <row r="48" spans="1:15" x14ac:dyDescent="0.35">
      <c r="A48" s="12"/>
      <c r="B48" s="13"/>
      <c r="C48" s="13"/>
      <c r="D48" s="15"/>
      <c r="E48" s="22"/>
      <c r="F48" s="9"/>
      <c r="G48" s="21"/>
      <c r="H48" s="28"/>
      <c r="I48" s="14"/>
      <c r="J48" s="25"/>
      <c r="K48" s="133"/>
      <c r="L48" s="118"/>
      <c r="M48" s="118"/>
      <c r="N48" s="118"/>
      <c r="O48" s="119"/>
    </row>
    <row r="49" spans="1:15" s="3" customFormat="1" ht="34.5" x14ac:dyDescent="0.35">
      <c r="A49" s="7"/>
      <c r="B49" s="8"/>
      <c r="C49" s="8"/>
      <c r="D49" s="15">
        <v>6</v>
      </c>
      <c r="E49" s="22"/>
      <c r="F49" s="10"/>
      <c r="G49" s="16" t="s">
        <v>13</v>
      </c>
      <c r="H49" s="27" t="s">
        <v>69</v>
      </c>
      <c r="I49" s="11"/>
      <c r="J49" s="24"/>
      <c r="K49" s="134">
        <f>SUM(K50:K53)</f>
        <v>13350000</v>
      </c>
      <c r="L49" s="142" t="s">
        <v>136</v>
      </c>
      <c r="M49" s="68">
        <f>SUM(M50:M51)</f>
        <v>0</v>
      </c>
      <c r="N49" s="115"/>
      <c r="O49" s="116">
        <f>K49+M49</f>
        <v>13350000</v>
      </c>
    </row>
    <row r="50" spans="1:15" ht="23" x14ac:dyDescent="0.35">
      <c r="A50" s="12"/>
      <c r="B50" s="13"/>
      <c r="C50" s="13"/>
      <c r="D50" s="15"/>
      <c r="E50" s="22">
        <v>1</v>
      </c>
      <c r="F50" s="9"/>
      <c r="G50" s="21" t="s">
        <v>70</v>
      </c>
      <c r="H50" s="28" t="s">
        <v>71</v>
      </c>
      <c r="I50" s="14" t="s">
        <v>17</v>
      </c>
      <c r="J50" s="25">
        <v>0.9</v>
      </c>
      <c r="K50" s="133">
        <v>13350000</v>
      </c>
      <c r="L50" s="142" t="s">
        <v>136</v>
      </c>
      <c r="M50" s="118">
        <v>0</v>
      </c>
      <c r="N50" s="118"/>
      <c r="O50" s="116">
        <f>K50+M50</f>
        <v>13350000</v>
      </c>
    </row>
    <row r="51" spans="1:15" ht="23" x14ac:dyDescent="0.35">
      <c r="A51" s="12"/>
      <c r="B51" s="13"/>
      <c r="C51" s="13"/>
      <c r="D51" s="15"/>
      <c r="E51" s="22">
        <v>2</v>
      </c>
      <c r="F51" s="9"/>
      <c r="G51" s="21" t="s">
        <v>72</v>
      </c>
      <c r="H51" s="28" t="s">
        <v>73</v>
      </c>
      <c r="I51" s="14" t="s">
        <v>17</v>
      </c>
      <c r="J51" s="25">
        <v>0.8</v>
      </c>
      <c r="K51" s="133">
        <v>0</v>
      </c>
      <c r="L51" s="118"/>
      <c r="M51" s="118"/>
      <c r="N51" s="118"/>
      <c r="O51" s="119"/>
    </row>
    <row r="52" spans="1:15" ht="34.5" x14ac:dyDescent="0.35">
      <c r="A52" s="70"/>
      <c r="B52" s="71"/>
      <c r="C52" s="71"/>
      <c r="D52" s="72"/>
      <c r="E52" s="73">
        <v>3</v>
      </c>
      <c r="F52" s="74"/>
      <c r="G52" s="75" t="s">
        <v>74</v>
      </c>
      <c r="H52" s="76" t="s">
        <v>75</v>
      </c>
      <c r="I52" s="14" t="s">
        <v>17</v>
      </c>
      <c r="J52" s="78">
        <v>1</v>
      </c>
      <c r="K52" s="135">
        <v>0</v>
      </c>
      <c r="L52" s="143"/>
      <c r="M52" s="126"/>
      <c r="N52" s="126"/>
      <c r="O52" s="127"/>
    </row>
    <row r="53" spans="1:15" x14ac:dyDescent="0.35">
      <c r="A53" s="48"/>
      <c r="B53" s="48"/>
      <c r="C53" s="48"/>
      <c r="D53" s="49"/>
      <c r="E53" s="50"/>
      <c r="F53" s="51"/>
      <c r="G53" s="52"/>
      <c r="H53" s="53"/>
      <c r="I53" s="54"/>
      <c r="J53" s="55"/>
      <c r="K53" s="56"/>
      <c r="L53" s="128"/>
      <c r="M53" s="128"/>
      <c r="N53" s="128"/>
      <c r="O53" s="56"/>
    </row>
    <row r="54" spans="1:15" x14ac:dyDescent="0.35">
      <c r="A54" s="57"/>
      <c r="B54" s="57"/>
      <c r="C54" s="57"/>
      <c r="D54" s="58"/>
      <c r="E54" s="59"/>
      <c r="F54" s="60"/>
      <c r="G54" s="61"/>
      <c r="H54" s="62"/>
      <c r="I54" s="63"/>
      <c r="J54" s="64"/>
      <c r="K54" s="65"/>
      <c r="L54" s="6"/>
      <c r="M54" s="6"/>
      <c r="N54" s="6"/>
      <c r="O54" s="65"/>
    </row>
    <row r="55" spans="1:15" x14ac:dyDescent="0.35">
      <c r="A55" s="57"/>
      <c r="B55" s="57"/>
      <c r="C55" s="57"/>
      <c r="D55" s="58"/>
      <c r="E55" s="59"/>
      <c r="F55" s="60"/>
      <c r="G55" s="61"/>
      <c r="H55" s="62"/>
      <c r="I55" s="63"/>
      <c r="J55" s="64"/>
      <c r="K55" s="65"/>
      <c r="L55" s="6"/>
      <c r="M55" s="6"/>
      <c r="N55" s="6"/>
      <c r="O55" s="65"/>
    </row>
    <row r="56" spans="1:15" x14ac:dyDescent="0.35">
      <c r="A56" s="57"/>
      <c r="B56" s="57"/>
      <c r="C56" s="57"/>
      <c r="D56" s="58"/>
      <c r="E56" s="59"/>
      <c r="F56" s="60"/>
      <c r="G56" s="61"/>
      <c r="H56" s="62"/>
      <c r="I56" s="63"/>
      <c r="J56" s="64"/>
      <c r="K56" s="65"/>
      <c r="L56" s="6"/>
      <c r="M56" s="6"/>
      <c r="N56" s="6"/>
      <c r="O56" s="65"/>
    </row>
    <row r="57" spans="1:15" x14ac:dyDescent="0.35">
      <c r="A57" s="57"/>
      <c r="B57" s="57"/>
      <c r="C57" s="57"/>
      <c r="D57" s="58"/>
      <c r="E57" s="59"/>
      <c r="F57" s="60"/>
      <c r="G57" s="61"/>
      <c r="H57" s="62"/>
      <c r="I57" s="63"/>
      <c r="J57" s="64"/>
      <c r="K57" s="65"/>
    </row>
    <row r="58" spans="1:15" ht="12" thickBot="1" x14ac:dyDescent="0.4">
      <c r="A58" s="57"/>
      <c r="B58" s="57"/>
      <c r="C58" s="57"/>
      <c r="D58" s="58"/>
      <c r="E58" s="59"/>
      <c r="F58" s="60"/>
      <c r="G58" s="61"/>
      <c r="H58" s="62"/>
      <c r="I58" s="63"/>
      <c r="J58" s="64"/>
      <c r="K58" s="65"/>
    </row>
    <row r="59" spans="1:15" s="3" customFormat="1" ht="35" thickTop="1" x14ac:dyDescent="0.35">
      <c r="A59" s="80"/>
      <c r="B59" s="81"/>
      <c r="C59" s="81"/>
      <c r="D59" s="82">
        <v>7</v>
      </c>
      <c r="E59" s="83"/>
      <c r="F59" s="84"/>
      <c r="G59" s="85" t="s">
        <v>14</v>
      </c>
      <c r="H59" s="86" t="s">
        <v>76</v>
      </c>
      <c r="I59" s="87"/>
      <c r="J59" s="88"/>
      <c r="K59" s="132">
        <f>SUM(K60:K69)</f>
        <v>20880000</v>
      </c>
      <c r="L59" s="145" t="s">
        <v>136</v>
      </c>
      <c r="M59" s="144">
        <f>SUM(M60:M68)</f>
        <v>10000000</v>
      </c>
      <c r="N59" s="129"/>
      <c r="O59" s="116">
        <f>K59+M59</f>
        <v>30880000</v>
      </c>
    </row>
    <row r="60" spans="1:15" ht="34.5" x14ac:dyDescent="0.35">
      <c r="A60" s="12"/>
      <c r="B60" s="13"/>
      <c r="C60" s="13"/>
      <c r="D60" s="15"/>
      <c r="E60" s="22">
        <v>1</v>
      </c>
      <c r="F60" s="9"/>
      <c r="G60" s="21" t="s">
        <v>77</v>
      </c>
      <c r="H60" s="28" t="s">
        <v>78</v>
      </c>
      <c r="I60" s="14" t="s">
        <v>17</v>
      </c>
      <c r="J60" s="25">
        <v>0.9</v>
      </c>
      <c r="K60" s="133">
        <v>0</v>
      </c>
      <c r="L60" s="118"/>
      <c r="M60" s="118"/>
      <c r="N60" s="118"/>
      <c r="O60" s="130"/>
    </row>
    <row r="61" spans="1:15" ht="23" x14ac:dyDescent="0.35">
      <c r="A61" s="12"/>
      <c r="B61" s="13"/>
      <c r="C61" s="13"/>
      <c r="D61" s="15"/>
      <c r="E61" s="22">
        <v>2</v>
      </c>
      <c r="F61" s="9"/>
      <c r="G61" s="21" t="s">
        <v>79</v>
      </c>
      <c r="H61" s="28" t="s">
        <v>80</v>
      </c>
      <c r="I61" s="14" t="s">
        <v>17</v>
      </c>
      <c r="J61" s="25">
        <v>1</v>
      </c>
      <c r="K61" s="133">
        <v>10880000</v>
      </c>
      <c r="L61" s="142" t="s">
        <v>136</v>
      </c>
      <c r="M61" s="118"/>
      <c r="N61" s="118"/>
      <c r="O61" s="116">
        <f>K61+M61</f>
        <v>10880000</v>
      </c>
    </row>
    <row r="62" spans="1:15" x14ac:dyDescent="0.35">
      <c r="A62" s="12"/>
      <c r="B62" s="13"/>
      <c r="C62" s="13"/>
      <c r="D62" s="15"/>
      <c r="E62" s="22">
        <v>3</v>
      </c>
      <c r="F62" s="9"/>
      <c r="G62" s="21" t="s">
        <v>81</v>
      </c>
      <c r="H62" s="28" t="s">
        <v>82</v>
      </c>
      <c r="I62" s="14" t="s">
        <v>17</v>
      </c>
      <c r="J62" s="25">
        <v>0.8</v>
      </c>
      <c r="K62" s="133">
        <v>0</v>
      </c>
      <c r="L62" s="118"/>
      <c r="M62" s="118"/>
      <c r="N62" s="118"/>
      <c r="O62" s="130"/>
    </row>
    <row r="63" spans="1:15" ht="23" x14ac:dyDescent="0.35">
      <c r="A63" s="12"/>
      <c r="B63" s="13"/>
      <c r="C63" s="13"/>
      <c r="D63" s="15"/>
      <c r="E63" s="22">
        <v>4</v>
      </c>
      <c r="F63" s="9"/>
      <c r="G63" s="21" t="s">
        <v>83</v>
      </c>
      <c r="H63" s="28" t="s">
        <v>84</v>
      </c>
      <c r="I63" s="14" t="s">
        <v>17</v>
      </c>
      <c r="J63" s="25">
        <v>0.8</v>
      </c>
      <c r="K63" s="133">
        <v>0</v>
      </c>
      <c r="L63" s="118"/>
      <c r="M63" s="118"/>
      <c r="N63" s="118"/>
      <c r="O63" s="130"/>
    </row>
    <row r="64" spans="1:15" x14ac:dyDescent="0.35">
      <c r="A64" s="12"/>
      <c r="B64" s="13"/>
      <c r="C64" s="13"/>
      <c r="D64" s="15"/>
      <c r="E64" s="22">
        <v>5</v>
      </c>
      <c r="F64" s="9"/>
      <c r="G64" s="21" t="s">
        <v>85</v>
      </c>
      <c r="H64" s="28" t="s">
        <v>86</v>
      </c>
      <c r="I64" s="14" t="s">
        <v>17</v>
      </c>
      <c r="J64" s="25">
        <v>0.9</v>
      </c>
      <c r="K64" s="133">
        <v>0</v>
      </c>
      <c r="L64" s="118"/>
      <c r="M64" s="118"/>
      <c r="N64" s="118"/>
      <c r="O64" s="130"/>
    </row>
    <row r="65" spans="1:15" ht="23" x14ac:dyDescent="0.35">
      <c r="A65" s="12"/>
      <c r="B65" s="13"/>
      <c r="C65" s="13"/>
      <c r="D65" s="15"/>
      <c r="E65" s="22">
        <v>6</v>
      </c>
      <c r="F65" s="9"/>
      <c r="G65" s="21" t="s">
        <v>87</v>
      </c>
      <c r="H65" s="28" t="s">
        <v>88</v>
      </c>
      <c r="I65" s="14" t="s">
        <v>17</v>
      </c>
      <c r="J65" s="25">
        <v>0.8</v>
      </c>
      <c r="K65" s="133">
        <v>0</v>
      </c>
      <c r="L65" s="118"/>
      <c r="M65" s="118"/>
      <c r="N65" s="118"/>
      <c r="O65" s="130"/>
    </row>
    <row r="66" spans="1:15" x14ac:dyDescent="0.35">
      <c r="A66" s="12"/>
      <c r="B66" s="13"/>
      <c r="C66" s="13"/>
      <c r="D66" s="15"/>
      <c r="E66" s="22">
        <v>7</v>
      </c>
      <c r="F66" s="9"/>
      <c r="G66" s="21" t="s">
        <v>89</v>
      </c>
      <c r="H66" s="28" t="s">
        <v>90</v>
      </c>
      <c r="I66" s="14" t="s">
        <v>17</v>
      </c>
      <c r="J66" s="25">
        <v>0.9</v>
      </c>
      <c r="K66" s="133">
        <v>0</v>
      </c>
      <c r="L66" s="118"/>
      <c r="M66" s="118"/>
      <c r="N66" s="118"/>
      <c r="O66" s="130"/>
    </row>
    <row r="67" spans="1:15" ht="23" x14ac:dyDescent="0.35">
      <c r="A67" s="12"/>
      <c r="B67" s="13"/>
      <c r="C67" s="13"/>
      <c r="D67" s="15"/>
      <c r="E67" s="22">
        <v>8</v>
      </c>
      <c r="F67" s="9"/>
      <c r="G67" s="21" t="s">
        <v>91</v>
      </c>
      <c r="H67" s="28" t="s">
        <v>92</v>
      </c>
      <c r="I67" s="14" t="s">
        <v>17</v>
      </c>
      <c r="J67" s="25">
        <v>1</v>
      </c>
      <c r="K67" s="133">
        <v>0</v>
      </c>
      <c r="L67" s="118"/>
      <c r="M67" s="118"/>
      <c r="N67" s="118"/>
      <c r="O67" s="130"/>
    </row>
    <row r="68" spans="1:15" ht="23" x14ac:dyDescent="0.35">
      <c r="A68" s="12"/>
      <c r="B68" s="13"/>
      <c r="C68" s="13"/>
      <c r="D68" s="15"/>
      <c r="E68" s="22">
        <v>9</v>
      </c>
      <c r="F68" s="9"/>
      <c r="G68" s="21" t="s">
        <v>93</v>
      </c>
      <c r="H68" s="28" t="s">
        <v>94</v>
      </c>
      <c r="I68" s="14" t="s">
        <v>17</v>
      </c>
      <c r="J68" s="25">
        <v>0.8</v>
      </c>
      <c r="K68" s="133">
        <v>10000000</v>
      </c>
      <c r="L68" s="142" t="s">
        <v>136</v>
      </c>
      <c r="M68" s="118">
        <v>10000000</v>
      </c>
      <c r="N68" s="118"/>
      <c r="O68" s="116">
        <f>K68+M68</f>
        <v>20000000</v>
      </c>
    </row>
    <row r="69" spans="1:15" ht="4.5" customHeight="1" x14ac:dyDescent="0.35">
      <c r="A69" s="12"/>
      <c r="B69" s="13"/>
      <c r="C69" s="13"/>
      <c r="D69" s="15"/>
      <c r="E69" s="22"/>
      <c r="F69" s="9"/>
      <c r="G69" s="21"/>
      <c r="H69" s="28"/>
      <c r="I69" s="14"/>
      <c r="J69" s="25"/>
      <c r="K69" s="133"/>
      <c r="L69" s="118"/>
      <c r="M69" s="118"/>
      <c r="N69" s="118"/>
      <c r="O69" s="130"/>
    </row>
    <row r="70" spans="1:15" s="3" customFormat="1" ht="34.5" x14ac:dyDescent="0.35">
      <c r="A70" s="7"/>
      <c r="B70" s="8"/>
      <c r="C70" s="8"/>
      <c r="D70" s="15">
        <v>8</v>
      </c>
      <c r="E70" s="22"/>
      <c r="F70" s="10"/>
      <c r="G70" s="16" t="s">
        <v>95</v>
      </c>
      <c r="H70" s="27" t="s">
        <v>96</v>
      </c>
      <c r="I70" s="11"/>
      <c r="J70" s="24"/>
      <c r="K70" s="134">
        <f>SUM(K71:K74)</f>
        <v>9700000</v>
      </c>
      <c r="L70" s="142" t="s">
        <v>136</v>
      </c>
      <c r="M70" s="68">
        <f>SUM(M71:M76)</f>
        <v>0</v>
      </c>
      <c r="N70" s="115"/>
      <c r="O70" s="116">
        <f>K70+M70</f>
        <v>9700000</v>
      </c>
    </row>
    <row r="71" spans="1:15" ht="27" customHeight="1" x14ac:dyDescent="0.35">
      <c r="A71" s="12"/>
      <c r="B71" s="13"/>
      <c r="C71" s="13"/>
      <c r="D71" s="15"/>
      <c r="E71" s="22">
        <v>1</v>
      </c>
      <c r="F71" s="9"/>
      <c r="G71" s="21" t="s">
        <v>97</v>
      </c>
      <c r="H71" s="28" t="s">
        <v>98</v>
      </c>
      <c r="I71" s="14" t="s">
        <v>17</v>
      </c>
      <c r="J71" s="25">
        <v>1</v>
      </c>
      <c r="K71" s="133">
        <v>0</v>
      </c>
      <c r="L71" s="118"/>
      <c r="M71" s="118"/>
      <c r="N71" s="118"/>
      <c r="O71" s="130"/>
    </row>
    <row r="72" spans="1:15" ht="33" customHeight="1" x14ac:dyDescent="0.35">
      <c r="A72" s="12"/>
      <c r="B72" s="13"/>
      <c r="C72" s="13"/>
      <c r="D72" s="15"/>
      <c r="E72" s="22">
        <v>2</v>
      </c>
      <c r="F72" s="9"/>
      <c r="G72" s="21" t="s">
        <v>99</v>
      </c>
      <c r="H72" s="28" t="s">
        <v>100</v>
      </c>
      <c r="I72" s="14" t="s">
        <v>17</v>
      </c>
      <c r="J72" s="25">
        <v>1</v>
      </c>
      <c r="K72" s="133">
        <v>0</v>
      </c>
      <c r="L72" s="118"/>
      <c r="M72" s="118">
        <v>0</v>
      </c>
      <c r="N72" s="118"/>
      <c r="O72" s="116">
        <f>K72+M72</f>
        <v>0</v>
      </c>
    </row>
    <row r="73" spans="1:15" ht="16.5" customHeight="1" x14ac:dyDescent="0.35">
      <c r="A73" s="12"/>
      <c r="B73" s="13"/>
      <c r="C73" s="13"/>
      <c r="D73" s="15"/>
      <c r="E73" s="22">
        <v>3</v>
      </c>
      <c r="F73" s="9"/>
      <c r="G73" s="21" t="s">
        <v>101</v>
      </c>
      <c r="H73" s="28" t="s">
        <v>102</v>
      </c>
      <c r="I73" s="14" t="s">
        <v>17</v>
      </c>
      <c r="J73" s="25">
        <v>1</v>
      </c>
      <c r="K73" s="133">
        <v>0</v>
      </c>
      <c r="L73" s="118"/>
      <c r="M73" s="118">
        <v>0</v>
      </c>
      <c r="N73" s="118"/>
      <c r="O73" s="116">
        <f>K73+M73</f>
        <v>0</v>
      </c>
    </row>
    <row r="74" spans="1:15" ht="23" x14ac:dyDescent="0.35">
      <c r="A74" s="12"/>
      <c r="B74" s="13"/>
      <c r="C74" s="13"/>
      <c r="D74" s="15"/>
      <c r="E74" s="22">
        <v>4</v>
      </c>
      <c r="F74" s="9"/>
      <c r="G74" s="21" t="s">
        <v>103</v>
      </c>
      <c r="H74" s="28" t="s">
        <v>104</v>
      </c>
      <c r="I74" s="14" t="s">
        <v>17</v>
      </c>
      <c r="J74" s="25">
        <v>1</v>
      </c>
      <c r="K74" s="133">
        <v>9700000</v>
      </c>
      <c r="L74" s="142" t="s">
        <v>136</v>
      </c>
      <c r="M74" s="118">
        <v>0</v>
      </c>
      <c r="N74" s="118"/>
      <c r="O74" s="116">
        <f>K74+M74</f>
        <v>9700000</v>
      </c>
    </row>
    <row r="75" spans="1:15" ht="34.5" x14ac:dyDescent="0.35">
      <c r="A75" s="12"/>
      <c r="B75" s="13"/>
      <c r="C75" s="13"/>
      <c r="D75" s="15"/>
      <c r="E75" s="22">
        <v>5</v>
      </c>
      <c r="F75" s="9"/>
      <c r="G75" s="21" t="s">
        <v>105</v>
      </c>
      <c r="H75" s="28" t="s">
        <v>106</v>
      </c>
      <c r="I75" s="14"/>
      <c r="J75" s="25"/>
      <c r="K75" s="133">
        <v>0</v>
      </c>
      <c r="L75" s="118"/>
      <c r="M75" s="118"/>
      <c r="N75" s="118"/>
      <c r="O75" s="130"/>
    </row>
    <row r="76" spans="1:15" ht="23" x14ac:dyDescent="0.35">
      <c r="A76" s="101"/>
      <c r="B76" s="102"/>
      <c r="C76" s="102"/>
      <c r="D76" s="103"/>
      <c r="E76" s="104">
        <v>6</v>
      </c>
      <c r="F76" s="105"/>
      <c r="G76" s="106" t="s">
        <v>107</v>
      </c>
      <c r="H76" s="107" t="s">
        <v>108</v>
      </c>
      <c r="I76" s="108" t="s">
        <v>17</v>
      </c>
      <c r="J76" s="109">
        <v>1</v>
      </c>
      <c r="K76" s="136">
        <v>0</v>
      </c>
      <c r="L76" s="126"/>
      <c r="M76" s="126"/>
      <c r="N76" s="126"/>
      <c r="O76" s="170"/>
    </row>
    <row r="77" spans="1:15" x14ac:dyDescent="0.35">
      <c r="A77" s="48"/>
      <c r="B77" s="48"/>
      <c r="C77" s="48"/>
      <c r="D77" s="49"/>
      <c r="E77" s="50"/>
      <c r="F77" s="51"/>
      <c r="G77" s="52"/>
      <c r="H77" s="53"/>
      <c r="I77" s="54"/>
      <c r="J77" s="55"/>
      <c r="K77" s="56"/>
      <c r="L77" s="128"/>
      <c r="M77" s="128"/>
      <c r="N77" s="128"/>
      <c r="O77" s="128"/>
    </row>
    <row r="78" spans="1:15" x14ac:dyDescent="0.35">
      <c r="A78" s="57"/>
      <c r="B78" s="57"/>
      <c r="C78" s="57"/>
      <c r="D78" s="58"/>
      <c r="E78" s="59"/>
      <c r="F78" s="60"/>
      <c r="G78" s="61"/>
      <c r="H78" s="62"/>
      <c r="I78" s="63"/>
      <c r="J78" s="64"/>
      <c r="K78" s="65"/>
      <c r="L78" s="6"/>
      <c r="M78" s="6"/>
      <c r="N78" s="6"/>
      <c r="O78" s="6"/>
    </row>
    <row r="79" spans="1:15" x14ac:dyDescent="0.35">
      <c r="A79" s="57"/>
      <c r="B79" s="57"/>
      <c r="C79" s="57"/>
      <c r="D79" s="58"/>
      <c r="E79" s="59"/>
      <c r="F79" s="60"/>
      <c r="G79" s="61"/>
      <c r="H79" s="62"/>
      <c r="I79" s="63"/>
      <c r="J79" s="64"/>
      <c r="K79" s="65"/>
      <c r="L79" s="6"/>
      <c r="M79" s="6"/>
      <c r="N79" s="6"/>
      <c r="O79" s="6"/>
    </row>
    <row r="80" spans="1:15" x14ac:dyDescent="0.35">
      <c r="A80" s="57"/>
      <c r="B80" s="57"/>
      <c r="C80" s="57"/>
      <c r="D80" s="58"/>
      <c r="E80" s="59"/>
      <c r="F80" s="60"/>
      <c r="G80" s="61"/>
      <c r="H80" s="62"/>
      <c r="I80" s="63"/>
      <c r="J80" s="64"/>
      <c r="K80" s="65"/>
      <c r="L80" s="6"/>
      <c r="M80" s="6"/>
      <c r="N80" s="6"/>
      <c r="O80" s="6"/>
    </row>
    <row r="81" spans="1:15" ht="34.5" x14ac:dyDescent="0.35">
      <c r="A81" s="171"/>
      <c r="B81" s="172"/>
      <c r="C81" s="172"/>
      <c r="D81" s="173">
        <v>9</v>
      </c>
      <c r="E81" s="174"/>
      <c r="F81" s="175"/>
      <c r="G81" s="176" t="s">
        <v>124</v>
      </c>
      <c r="H81" s="177" t="s">
        <v>125</v>
      </c>
      <c r="I81" s="178"/>
      <c r="J81" s="179"/>
      <c r="K81" s="180">
        <f>SUM(K82:K92)</f>
        <v>0</v>
      </c>
      <c r="L81" s="114"/>
      <c r="M81" s="181">
        <f>SUM(M82:M83)</f>
        <v>0</v>
      </c>
      <c r="N81" s="114"/>
      <c r="O81" s="182">
        <f>K81+M81</f>
        <v>0</v>
      </c>
    </row>
    <row r="82" spans="1:15" x14ac:dyDescent="0.35">
      <c r="A82" s="101"/>
      <c r="B82" s="102"/>
      <c r="C82" s="102"/>
      <c r="D82" s="103"/>
      <c r="E82" s="104">
        <v>1</v>
      </c>
      <c r="F82" s="105"/>
      <c r="G82" s="106" t="s">
        <v>126</v>
      </c>
      <c r="H82" s="107" t="s">
        <v>127</v>
      </c>
      <c r="I82" s="77"/>
      <c r="J82" s="78"/>
      <c r="K82" s="135"/>
      <c r="L82" s="118"/>
      <c r="M82" s="118"/>
      <c r="N82" s="118"/>
      <c r="O82" s="130"/>
    </row>
    <row r="83" spans="1:15" ht="23" x14ac:dyDescent="0.35">
      <c r="A83" s="101"/>
      <c r="B83" s="102"/>
      <c r="C83" s="102"/>
      <c r="D83" s="103"/>
      <c r="E83" s="104">
        <v>2</v>
      </c>
      <c r="F83" s="105"/>
      <c r="G83" s="106" t="s">
        <v>128</v>
      </c>
      <c r="H83" s="107" t="s">
        <v>129</v>
      </c>
      <c r="I83" s="14" t="s">
        <v>17</v>
      </c>
      <c r="J83" s="78">
        <v>1</v>
      </c>
      <c r="K83" s="135">
        <v>0</v>
      </c>
      <c r="L83" s="118"/>
      <c r="M83" s="118"/>
      <c r="N83" s="118"/>
      <c r="O83" s="130"/>
    </row>
    <row r="84" spans="1:15" x14ac:dyDescent="0.35">
      <c r="A84" s="101"/>
      <c r="B84" s="102"/>
      <c r="C84" s="102"/>
      <c r="D84" s="103"/>
      <c r="E84" s="104"/>
      <c r="F84" s="105"/>
      <c r="G84" s="106"/>
      <c r="H84" s="107"/>
      <c r="I84" s="108"/>
      <c r="J84" s="109"/>
      <c r="K84" s="136"/>
      <c r="L84" s="118"/>
      <c r="M84" s="118"/>
      <c r="N84" s="118"/>
      <c r="O84" s="130"/>
    </row>
    <row r="85" spans="1:15" s="6" customFormat="1" ht="12" thickBot="1" x14ac:dyDescent="0.4">
      <c r="A85" s="90"/>
      <c r="B85" s="91"/>
      <c r="C85" s="91"/>
      <c r="D85" s="92"/>
      <c r="E85" s="93"/>
      <c r="F85" s="94"/>
      <c r="G85" s="95"/>
      <c r="H85" s="96"/>
      <c r="I85" s="97"/>
      <c r="J85" s="98"/>
      <c r="K85" s="137"/>
      <c r="L85" s="122"/>
      <c r="M85" s="122"/>
      <c r="N85" s="122"/>
      <c r="O85" s="131"/>
    </row>
    <row r="86" spans="1:15" ht="12" thickTop="1" x14ac:dyDescent="0.35"/>
    <row r="87" spans="1:15" ht="15" x14ac:dyDescent="0.4">
      <c r="M87" s="40" t="s">
        <v>109</v>
      </c>
      <c r="N87" s="40"/>
      <c r="O87" s="40"/>
    </row>
    <row r="88" spans="1:15" ht="15" x14ac:dyDescent="0.4">
      <c r="M88" s="41" t="s">
        <v>110</v>
      </c>
      <c r="N88" s="41"/>
      <c r="O88" s="40"/>
    </row>
    <row r="89" spans="1:15" ht="15" x14ac:dyDescent="0.4">
      <c r="M89" s="40"/>
      <c r="N89" s="40"/>
      <c r="O89" s="40"/>
    </row>
    <row r="90" spans="1:15" ht="15" x14ac:dyDescent="0.4">
      <c r="M90" s="40"/>
      <c r="N90" s="40"/>
      <c r="O90" s="40"/>
    </row>
    <row r="91" spans="1:15" ht="15" x14ac:dyDescent="0.4">
      <c r="M91" s="40"/>
      <c r="N91" s="40"/>
      <c r="O91" s="40"/>
    </row>
    <row r="92" spans="1:15" ht="15" x14ac:dyDescent="0.4">
      <c r="M92" s="41" t="s">
        <v>113</v>
      </c>
      <c r="N92" s="41"/>
      <c r="O92" s="41"/>
    </row>
    <row r="93" spans="1:15" x14ac:dyDescent="0.35">
      <c r="M93" s="42" t="s">
        <v>135</v>
      </c>
      <c r="N93" s="42"/>
      <c r="O93" s="42"/>
    </row>
    <row r="94" spans="1:15" x14ac:dyDescent="0.35">
      <c r="M94" s="42" t="s">
        <v>112</v>
      </c>
      <c r="N94" s="42"/>
      <c r="O94" s="42"/>
    </row>
    <row r="97" spans="1:15" x14ac:dyDescent="0.35">
      <c r="B97" s="43"/>
    </row>
    <row r="109" spans="1:15" s="30" customFormat="1" x14ac:dyDescent="0.35">
      <c r="A109" s="4"/>
      <c r="B109" s="4"/>
      <c r="C109" s="4"/>
      <c r="D109" s="34"/>
      <c r="E109" s="33"/>
      <c r="F109" s="5"/>
      <c r="I109" s="5"/>
      <c r="J109" s="26"/>
      <c r="K109" s="1"/>
      <c r="L109" s="2"/>
      <c r="M109" s="2"/>
      <c r="N109" s="2"/>
      <c r="O109" s="2"/>
    </row>
  </sheetData>
  <mergeCells count="17">
    <mergeCell ref="A9:E9"/>
    <mergeCell ref="L5:L8"/>
    <mergeCell ref="M5:O5"/>
    <mergeCell ref="O6:O8"/>
    <mergeCell ref="M6:M8"/>
    <mergeCell ref="N6:N8"/>
    <mergeCell ref="A5:F8"/>
    <mergeCell ref="G5:G8"/>
    <mergeCell ref="H5:H8"/>
    <mergeCell ref="I5:K5"/>
    <mergeCell ref="I6:I8"/>
    <mergeCell ref="J6:J8"/>
    <mergeCell ref="A1:O1"/>
    <mergeCell ref="A2:O2"/>
    <mergeCell ref="A3:O3"/>
    <mergeCell ref="K6:K8"/>
    <mergeCell ref="A4:K4"/>
  </mergeCells>
  <pageMargins left="0.25" right="0.25" top="0.75" bottom="0.75" header="0.3" footer="0.3"/>
  <pageSetup paperSize="130" scale="85" orientation="landscape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45" zoomScaleNormal="100" workbookViewId="0">
      <selection sqref="A1:O50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7" ht="14.5" x14ac:dyDescent="0.35">
      <c r="A1" s="435" t="s">
        <v>137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6"/>
      <c r="M1" s="436"/>
      <c r="N1" s="436"/>
      <c r="O1" s="436"/>
    </row>
    <row r="2" spans="1:17" ht="14.5" x14ac:dyDescent="0.35">
      <c r="A2" s="435" t="s">
        <v>5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6"/>
      <c r="M2" s="436"/>
      <c r="N2" s="436"/>
      <c r="O2" s="436"/>
    </row>
    <row r="3" spans="1:17" ht="14.5" x14ac:dyDescent="0.35">
      <c r="A3" s="435" t="s">
        <v>119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17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7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120</v>
      </c>
      <c r="J5" s="429"/>
      <c r="K5" s="447"/>
      <c r="L5" s="440" t="s">
        <v>130</v>
      </c>
      <c r="M5" s="440" t="s">
        <v>131</v>
      </c>
      <c r="N5" s="442"/>
      <c r="O5" s="443"/>
    </row>
    <row r="6" spans="1:17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37" t="s">
        <v>4</v>
      </c>
      <c r="L6" s="441"/>
      <c r="M6" s="446" t="s">
        <v>132</v>
      </c>
      <c r="N6" s="446" t="s">
        <v>133</v>
      </c>
      <c r="O6" s="444" t="s">
        <v>134</v>
      </c>
    </row>
    <row r="7" spans="1:17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38"/>
      <c r="L7" s="441"/>
      <c r="M7" s="441"/>
      <c r="N7" s="441"/>
      <c r="O7" s="445"/>
    </row>
    <row r="8" spans="1:17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39"/>
      <c r="L8" s="441"/>
      <c r="M8" s="441"/>
      <c r="N8" s="441"/>
      <c r="O8" s="445"/>
    </row>
    <row r="9" spans="1:17" ht="12" thickBot="1" x14ac:dyDescent="0.4">
      <c r="A9" s="411">
        <v>1</v>
      </c>
      <c r="B9" s="412"/>
      <c r="C9" s="412"/>
      <c r="D9" s="412"/>
      <c r="E9" s="412"/>
      <c r="F9" s="113"/>
      <c r="G9" s="39">
        <v>2</v>
      </c>
      <c r="H9" s="20">
        <v>3</v>
      </c>
      <c r="I9" s="37">
        <v>4</v>
      </c>
      <c r="J9" s="38">
        <v>5</v>
      </c>
      <c r="K9" s="139">
        <v>6</v>
      </c>
      <c r="L9" s="123">
        <v>7</v>
      </c>
      <c r="M9" s="123">
        <v>8</v>
      </c>
      <c r="N9" s="123">
        <v>9</v>
      </c>
      <c r="O9" s="124">
        <v>10</v>
      </c>
    </row>
    <row r="10" spans="1:17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140">
        <f>K11+K17+K19+K25+K27+K31+K34+K38</f>
        <v>560135726</v>
      </c>
      <c r="L10" s="125"/>
      <c r="M10" s="67">
        <f>M11+M17+M19+M25+M27+M31+M34+M38</f>
        <v>130000000</v>
      </c>
      <c r="N10" s="125"/>
      <c r="O10" s="67">
        <f>O11+O17+O19+O25+O27+O31+O34+O38</f>
        <v>690135726</v>
      </c>
    </row>
    <row r="11" spans="1:17" s="3" customFormat="1" ht="23" x14ac:dyDescent="0.35">
      <c r="A11" s="7"/>
      <c r="B11" s="8"/>
      <c r="C11" s="8"/>
      <c r="D11" s="15">
        <v>1</v>
      </c>
      <c r="E11" s="22"/>
      <c r="F11" s="10"/>
      <c r="G11" s="16" t="s">
        <v>7</v>
      </c>
      <c r="H11" s="27" t="s">
        <v>19</v>
      </c>
      <c r="I11" s="11"/>
      <c r="J11" s="24"/>
      <c r="K11" s="134">
        <f>SUM(K12:K15)</f>
        <v>408065726</v>
      </c>
      <c r="L11" s="142" t="s">
        <v>136</v>
      </c>
      <c r="M11" s="68">
        <f>SUM(M12:M15)</f>
        <v>66970000</v>
      </c>
      <c r="N11" s="115"/>
      <c r="O11" s="116">
        <f>K11+M11</f>
        <v>475035726</v>
      </c>
      <c r="Q11" s="111"/>
    </row>
    <row r="12" spans="1:17" ht="23" x14ac:dyDescent="0.35">
      <c r="A12" s="12"/>
      <c r="B12" s="13"/>
      <c r="C12" s="13"/>
      <c r="D12" s="15"/>
      <c r="E12" s="22">
        <v>1</v>
      </c>
      <c r="F12" s="9"/>
      <c r="G12" s="21" t="s">
        <v>20</v>
      </c>
      <c r="H12" s="28" t="s">
        <v>21</v>
      </c>
      <c r="I12" s="14" t="s">
        <v>17</v>
      </c>
      <c r="J12" s="25" t="s">
        <v>9</v>
      </c>
      <c r="K12" s="133">
        <v>8400000</v>
      </c>
      <c r="L12" s="142" t="s">
        <v>136</v>
      </c>
      <c r="M12" s="117">
        <v>2000000</v>
      </c>
      <c r="N12" s="118"/>
      <c r="O12" s="116">
        <f>K12+M12</f>
        <v>10400000</v>
      </c>
      <c r="Q12" s="46"/>
    </row>
    <row r="13" spans="1:17" ht="23" x14ac:dyDescent="0.35">
      <c r="A13" s="12"/>
      <c r="B13" s="13"/>
      <c r="C13" s="13"/>
      <c r="D13" s="15"/>
      <c r="E13" s="22">
        <v>2</v>
      </c>
      <c r="F13" s="9"/>
      <c r="G13" s="21" t="s">
        <v>22</v>
      </c>
      <c r="H13" s="28" t="s">
        <v>23</v>
      </c>
      <c r="I13" s="14" t="s">
        <v>17</v>
      </c>
      <c r="J13" s="25" t="s">
        <v>24</v>
      </c>
      <c r="K13" s="133">
        <v>0</v>
      </c>
      <c r="L13" s="142"/>
      <c r="M13" s="120">
        <v>0</v>
      </c>
      <c r="N13" s="117"/>
      <c r="O13" s="116">
        <f>K13+M13</f>
        <v>0</v>
      </c>
    </row>
    <row r="14" spans="1:17" ht="23" x14ac:dyDescent="0.35">
      <c r="A14" s="12"/>
      <c r="B14" s="13"/>
      <c r="C14" s="13"/>
      <c r="D14" s="15"/>
      <c r="E14" s="22">
        <v>3</v>
      </c>
      <c r="F14" s="9"/>
      <c r="G14" s="21" t="s">
        <v>25</v>
      </c>
      <c r="H14" s="28" t="s">
        <v>26</v>
      </c>
      <c r="I14" s="14" t="s">
        <v>17</v>
      </c>
      <c r="J14" s="25" t="s">
        <v>15</v>
      </c>
      <c r="K14" s="133">
        <v>65335726</v>
      </c>
      <c r="L14" s="142" t="s">
        <v>136</v>
      </c>
      <c r="M14" s="118">
        <v>60000000</v>
      </c>
      <c r="N14" s="118"/>
      <c r="O14" s="116">
        <f>K14+M14</f>
        <v>125335726</v>
      </c>
    </row>
    <row r="15" spans="1:17" ht="23" x14ac:dyDescent="0.35">
      <c r="A15" s="12"/>
      <c r="B15" s="13"/>
      <c r="C15" s="13"/>
      <c r="D15" s="15"/>
      <c r="E15" s="22">
        <v>4</v>
      </c>
      <c r="F15" s="9"/>
      <c r="G15" s="21" t="s">
        <v>27</v>
      </c>
      <c r="H15" s="28" t="s">
        <v>28</v>
      </c>
      <c r="I15" s="14" t="s">
        <v>17</v>
      </c>
      <c r="J15" s="25" t="s">
        <v>115</v>
      </c>
      <c r="K15" s="133">
        <v>334330000</v>
      </c>
      <c r="L15" s="142" t="s">
        <v>136</v>
      </c>
      <c r="M15" s="120">
        <v>4970000</v>
      </c>
      <c r="N15" s="118"/>
      <c r="O15" s="116">
        <f>K15+M15</f>
        <v>339300000</v>
      </c>
      <c r="Q15" s="46"/>
    </row>
    <row r="16" spans="1:17" x14ac:dyDescent="0.35">
      <c r="A16" s="12"/>
      <c r="B16" s="13"/>
      <c r="C16" s="13"/>
      <c r="D16" s="15"/>
      <c r="E16" s="22"/>
      <c r="F16" s="9"/>
      <c r="G16" s="21"/>
      <c r="H16" s="28"/>
      <c r="I16" s="14"/>
      <c r="J16" s="25"/>
      <c r="K16" s="133"/>
      <c r="L16" s="118"/>
      <c r="M16" s="118"/>
      <c r="N16" s="118"/>
      <c r="O16" s="119"/>
    </row>
    <row r="17" spans="1:15" s="3" customFormat="1" x14ac:dyDescent="0.35">
      <c r="A17" s="7"/>
      <c r="B17" s="8"/>
      <c r="C17" s="8"/>
      <c r="D17" s="15">
        <v>2</v>
      </c>
      <c r="E17" s="22"/>
      <c r="F17" s="10"/>
      <c r="G17" s="16" t="s">
        <v>10</v>
      </c>
      <c r="H17" s="27" t="s">
        <v>29</v>
      </c>
      <c r="I17" s="11"/>
      <c r="J17" s="24"/>
      <c r="K17" s="134">
        <f>SUM(K18:K18)</f>
        <v>20000000</v>
      </c>
      <c r="L17" s="142" t="s">
        <v>136</v>
      </c>
      <c r="M17" s="68">
        <f>SUM(M18:M18)</f>
        <v>20000000</v>
      </c>
      <c r="N17" s="115"/>
      <c r="O17" s="116">
        <f>K17+M17</f>
        <v>40000000</v>
      </c>
    </row>
    <row r="18" spans="1:15" ht="23" x14ac:dyDescent="0.35">
      <c r="A18" s="12"/>
      <c r="B18" s="13"/>
      <c r="C18" s="13"/>
      <c r="D18" s="15"/>
      <c r="E18" s="22">
        <v>1</v>
      </c>
      <c r="F18" s="9"/>
      <c r="G18" s="21" t="s">
        <v>30</v>
      </c>
      <c r="H18" s="28" t="s">
        <v>31</v>
      </c>
      <c r="I18" s="14" t="s">
        <v>17</v>
      </c>
      <c r="J18" s="25" t="s">
        <v>121</v>
      </c>
      <c r="K18" s="133">
        <v>20000000</v>
      </c>
      <c r="L18" s="142" t="s">
        <v>136</v>
      </c>
      <c r="M18" s="138">
        <v>20000000</v>
      </c>
      <c r="N18" s="118"/>
      <c r="O18" s="116">
        <f>K18+M18</f>
        <v>40000000</v>
      </c>
    </row>
    <row r="19" spans="1:15" s="3" customFormat="1" ht="23" x14ac:dyDescent="0.35">
      <c r="A19" s="7"/>
      <c r="B19" s="8"/>
      <c r="C19" s="8"/>
      <c r="D19" s="15">
        <v>3</v>
      </c>
      <c r="E19" s="22"/>
      <c r="F19" s="10"/>
      <c r="G19" s="16" t="s">
        <v>8</v>
      </c>
      <c r="H19" s="27" t="s">
        <v>32</v>
      </c>
      <c r="I19" s="11"/>
      <c r="J19" s="24"/>
      <c r="K19" s="134">
        <f>SUM(K20:K24)</f>
        <v>57140000</v>
      </c>
      <c r="L19" s="142" t="s">
        <v>136</v>
      </c>
      <c r="M19" s="68">
        <f>SUM(M20:M24)</f>
        <v>26030000</v>
      </c>
      <c r="N19" s="115"/>
      <c r="O19" s="116">
        <f t="shared" ref="O19:O24" si="0">K19+M19</f>
        <v>83170000</v>
      </c>
    </row>
    <row r="20" spans="1:15" x14ac:dyDescent="0.35">
      <c r="A20" s="12"/>
      <c r="B20" s="13"/>
      <c r="C20" s="13"/>
      <c r="D20" s="15"/>
      <c r="E20" s="22">
        <v>1</v>
      </c>
      <c r="F20" s="9"/>
      <c r="G20" s="21" t="s">
        <v>35</v>
      </c>
      <c r="H20" s="28" t="s">
        <v>16</v>
      </c>
      <c r="I20" s="14" t="s">
        <v>17</v>
      </c>
      <c r="J20" s="25">
        <v>1</v>
      </c>
      <c r="K20" s="133">
        <v>15000000</v>
      </c>
      <c r="L20" s="142" t="s">
        <v>136</v>
      </c>
      <c r="M20" s="118"/>
      <c r="N20" s="118"/>
      <c r="O20" s="116">
        <f t="shared" si="0"/>
        <v>15000000</v>
      </c>
    </row>
    <row r="21" spans="1:15" x14ac:dyDescent="0.35">
      <c r="A21" s="12"/>
      <c r="B21" s="13"/>
      <c r="C21" s="13"/>
      <c r="D21" s="15"/>
      <c r="E21" s="22">
        <v>2</v>
      </c>
      <c r="F21" s="9"/>
      <c r="G21" s="21" t="s">
        <v>40</v>
      </c>
      <c r="H21" s="28" t="s">
        <v>41</v>
      </c>
      <c r="I21" s="14" t="s">
        <v>17</v>
      </c>
      <c r="J21" s="25">
        <v>1</v>
      </c>
      <c r="K21" s="133">
        <v>0</v>
      </c>
      <c r="L21" s="118"/>
      <c r="M21" s="118">
        <v>15000000</v>
      </c>
      <c r="N21" s="118"/>
      <c r="O21" s="116">
        <f t="shared" si="0"/>
        <v>15000000</v>
      </c>
    </row>
    <row r="22" spans="1:15" x14ac:dyDescent="0.35">
      <c r="A22" s="12"/>
      <c r="B22" s="13"/>
      <c r="C22" s="13"/>
      <c r="D22" s="15"/>
      <c r="E22" s="22">
        <v>3</v>
      </c>
      <c r="F22" s="9"/>
      <c r="G22" s="21" t="s">
        <v>42</v>
      </c>
      <c r="H22" s="28" t="s">
        <v>43</v>
      </c>
      <c r="I22" s="14" t="s">
        <v>17</v>
      </c>
      <c r="J22" s="25">
        <v>1</v>
      </c>
      <c r="K22" s="133">
        <v>29000000</v>
      </c>
      <c r="L22" s="142" t="s">
        <v>136</v>
      </c>
      <c r="M22" s="118">
        <v>6000000</v>
      </c>
      <c r="N22" s="118"/>
      <c r="O22" s="116">
        <f t="shared" si="0"/>
        <v>35000000</v>
      </c>
    </row>
    <row r="23" spans="1:15" ht="23" x14ac:dyDescent="0.35">
      <c r="A23" s="12"/>
      <c r="B23" s="13"/>
      <c r="C23" s="13"/>
      <c r="D23" s="15"/>
      <c r="E23" s="22">
        <v>4</v>
      </c>
      <c r="F23" s="9"/>
      <c r="G23" s="21" t="s">
        <v>44</v>
      </c>
      <c r="H23" s="28" t="s">
        <v>45</v>
      </c>
      <c r="I23" s="14" t="s">
        <v>17</v>
      </c>
      <c r="J23" s="25">
        <v>1</v>
      </c>
      <c r="K23" s="133">
        <v>13140000</v>
      </c>
      <c r="L23" s="142" t="s">
        <v>136</v>
      </c>
      <c r="M23" s="118">
        <v>5030000</v>
      </c>
      <c r="N23" s="118"/>
      <c r="O23" s="116">
        <f t="shared" si="0"/>
        <v>18170000</v>
      </c>
    </row>
    <row r="24" spans="1:15" x14ac:dyDescent="0.35">
      <c r="A24" s="214"/>
      <c r="B24" s="215"/>
      <c r="C24" s="215"/>
      <c r="D24" s="216"/>
      <c r="E24" s="217">
        <v>5</v>
      </c>
      <c r="F24" s="218"/>
      <c r="G24" s="219" t="s">
        <v>48</v>
      </c>
      <c r="H24" s="220" t="s">
        <v>49</v>
      </c>
      <c r="I24" s="221" t="s">
        <v>17</v>
      </c>
      <c r="J24" s="222">
        <v>1</v>
      </c>
      <c r="K24" s="223">
        <v>0</v>
      </c>
      <c r="L24" s="118"/>
      <c r="M24" s="118">
        <v>0</v>
      </c>
      <c r="N24" s="118"/>
      <c r="O24" s="116">
        <f t="shared" si="0"/>
        <v>0</v>
      </c>
    </row>
    <row r="25" spans="1:15" s="3" customFormat="1" ht="23" x14ac:dyDescent="0.35">
      <c r="A25" s="146"/>
      <c r="B25" s="147"/>
      <c r="C25" s="147"/>
      <c r="D25" s="148">
        <v>4</v>
      </c>
      <c r="E25" s="149"/>
      <c r="F25" s="150"/>
      <c r="G25" s="151" t="s">
        <v>51</v>
      </c>
      <c r="H25" s="152" t="s">
        <v>52</v>
      </c>
      <c r="I25" s="153"/>
      <c r="J25" s="154"/>
      <c r="K25" s="155">
        <f>SUM(K26:K26)</f>
        <v>15000000</v>
      </c>
      <c r="L25" s="156" t="s">
        <v>136</v>
      </c>
      <c r="M25" s="157">
        <f>SUM(M26:M26)</f>
        <v>5000000</v>
      </c>
      <c r="N25" s="158"/>
      <c r="O25" s="159">
        <f>K25+M25</f>
        <v>20000000</v>
      </c>
    </row>
    <row r="26" spans="1:15" ht="23" x14ac:dyDescent="0.35">
      <c r="A26" s="101"/>
      <c r="B26" s="102"/>
      <c r="C26" s="102"/>
      <c r="D26" s="103"/>
      <c r="E26" s="104">
        <v>1</v>
      </c>
      <c r="F26" s="105"/>
      <c r="G26" s="106" t="s">
        <v>59</v>
      </c>
      <c r="H26" s="107" t="s">
        <v>60</v>
      </c>
      <c r="I26" s="108" t="s">
        <v>17</v>
      </c>
      <c r="J26" s="109">
        <v>0.9</v>
      </c>
      <c r="K26" s="136">
        <v>15000000</v>
      </c>
      <c r="L26" s="202" t="s">
        <v>136</v>
      </c>
      <c r="M26" s="126">
        <v>5000000</v>
      </c>
      <c r="N26" s="126"/>
      <c r="O26" s="201">
        <f>K26+M26</f>
        <v>20000000</v>
      </c>
    </row>
    <row r="27" spans="1:15" s="3" customFormat="1" ht="34.5" x14ac:dyDescent="0.35">
      <c r="A27" s="203"/>
      <c r="B27" s="204"/>
      <c r="C27" s="204"/>
      <c r="D27" s="205">
        <v>5</v>
      </c>
      <c r="E27" s="206"/>
      <c r="F27" s="207"/>
      <c r="G27" s="208" t="s">
        <v>12</v>
      </c>
      <c r="H27" s="209" t="s">
        <v>61</v>
      </c>
      <c r="I27" s="210"/>
      <c r="J27" s="211"/>
      <c r="K27" s="212">
        <f>SUM(K28:K29)</f>
        <v>16000000</v>
      </c>
      <c r="L27" s="142" t="s">
        <v>136</v>
      </c>
      <c r="M27" s="213">
        <f>SUM(M28:M29)</f>
        <v>2000000</v>
      </c>
      <c r="N27" s="115"/>
      <c r="O27" s="116">
        <f>K27+M27</f>
        <v>18000000</v>
      </c>
    </row>
    <row r="28" spans="1:15" x14ac:dyDescent="0.35">
      <c r="A28" s="12"/>
      <c r="B28" s="13"/>
      <c r="C28" s="13"/>
      <c r="D28" s="15"/>
      <c r="E28" s="22">
        <v>1</v>
      </c>
      <c r="F28" s="9"/>
      <c r="G28" s="21" t="s">
        <v>116</v>
      </c>
      <c r="H28" s="28" t="s">
        <v>64</v>
      </c>
      <c r="I28" s="14" t="s">
        <v>17</v>
      </c>
      <c r="J28" s="25">
        <v>1</v>
      </c>
      <c r="K28" s="133">
        <v>10000000</v>
      </c>
      <c r="L28" s="142" t="s">
        <v>136</v>
      </c>
      <c r="M28" s="118">
        <v>0</v>
      </c>
      <c r="N28" s="118"/>
      <c r="O28" s="116">
        <f>K28+M28</f>
        <v>10000000</v>
      </c>
    </row>
    <row r="29" spans="1:15" ht="34.5" x14ac:dyDescent="0.35">
      <c r="A29" s="12"/>
      <c r="B29" s="13"/>
      <c r="C29" s="13"/>
      <c r="D29" s="15"/>
      <c r="E29" s="22">
        <v>2</v>
      </c>
      <c r="F29" s="9"/>
      <c r="G29" s="21" t="s">
        <v>65</v>
      </c>
      <c r="H29" s="28" t="s">
        <v>66</v>
      </c>
      <c r="I29" s="14" t="s">
        <v>17</v>
      </c>
      <c r="J29" s="25">
        <v>0.9</v>
      </c>
      <c r="K29" s="133">
        <v>6000000</v>
      </c>
      <c r="L29" s="142" t="s">
        <v>136</v>
      </c>
      <c r="M29" s="118">
        <v>2000000</v>
      </c>
      <c r="N29" s="118"/>
      <c r="O29" s="116">
        <f>K29+M29</f>
        <v>8000000</v>
      </c>
    </row>
    <row r="30" spans="1:15" x14ac:dyDescent="0.35">
      <c r="A30" s="12"/>
      <c r="B30" s="13"/>
      <c r="C30" s="13"/>
      <c r="D30" s="15"/>
      <c r="E30" s="22"/>
      <c r="F30" s="9"/>
      <c r="G30" s="21"/>
      <c r="H30" s="28"/>
      <c r="I30" s="14"/>
      <c r="J30" s="25"/>
      <c r="K30" s="133"/>
      <c r="L30" s="118"/>
      <c r="M30" s="118"/>
      <c r="N30" s="118"/>
      <c r="O30" s="119"/>
    </row>
    <row r="31" spans="1:15" s="3" customFormat="1" ht="34.5" x14ac:dyDescent="0.35">
      <c r="A31" s="7"/>
      <c r="B31" s="8"/>
      <c r="C31" s="8"/>
      <c r="D31" s="15">
        <v>6</v>
      </c>
      <c r="E31" s="22"/>
      <c r="F31" s="10"/>
      <c r="G31" s="16" t="s">
        <v>13</v>
      </c>
      <c r="H31" s="27" t="s">
        <v>69</v>
      </c>
      <c r="I31" s="11"/>
      <c r="J31" s="24"/>
      <c r="K31" s="134">
        <f>SUM(K32:K32)</f>
        <v>13350000</v>
      </c>
      <c r="L31" s="142" t="s">
        <v>136</v>
      </c>
      <c r="M31" s="68">
        <f>SUM(M32:M32)</f>
        <v>0</v>
      </c>
      <c r="N31" s="115"/>
      <c r="O31" s="116">
        <f>K31+M31</f>
        <v>13350000</v>
      </c>
    </row>
    <row r="32" spans="1:15" ht="23" x14ac:dyDescent="0.35">
      <c r="A32" s="12"/>
      <c r="B32" s="13"/>
      <c r="C32" s="13"/>
      <c r="D32" s="15"/>
      <c r="E32" s="22">
        <v>1</v>
      </c>
      <c r="F32" s="9"/>
      <c r="G32" s="21" t="s">
        <v>70</v>
      </c>
      <c r="H32" s="28" t="s">
        <v>71</v>
      </c>
      <c r="I32" s="14" t="s">
        <v>17</v>
      </c>
      <c r="J32" s="25">
        <v>0.9</v>
      </c>
      <c r="K32" s="133">
        <v>13350000</v>
      </c>
      <c r="L32" s="142" t="s">
        <v>136</v>
      </c>
      <c r="M32" s="118">
        <v>0</v>
      </c>
      <c r="N32" s="118"/>
      <c r="O32" s="116">
        <f>K32+M32</f>
        <v>13350000</v>
      </c>
    </row>
    <row r="33" spans="1:15" x14ac:dyDescent="0.35">
      <c r="A33" s="184"/>
      <c r="B33" s="185"/>
      <c r="C33" s="185"/>
      <c r="D33" s="186"/>
      <c r="E33" s="187"/>
      <c r="F33" s="188"/>
      <c r="G33" s="189"/>
      <c r="H33" s="190"/>
      <c r="I33" s="191"/>
      <c r="J33" s="192"/>
      <c r="K33" s="193"/>
      <c r="L33" s="194"/>
      <c r="M33" s="195"/>
      <c r="N33" s="196"/>
      <c r="O33" s="116"/>
    </row>
    <row r="34" spans="1:15" s="3" customFormat="1" ht="34.5" x14ac:dyDescent="0.35">
      <c r="A34" s="197"/>
      <c r="B34" s="198"/>
      <c r="C34" s="198"/>
      <c r="D34" s="173">
        <v>7</v>
      </c>
      <c r="E34" s="174"/>
      <c r="F34" s="175"/>
      <c r="G34" s="176" t="s">
        <v>14</v>
      </c>
      <c r="H34" s="177" t="s">
        <v>76</v>
      </c>
      <c r="I34" s="178"/>
      <c r="J34" s="179"/>
      <c r="K34" s="180">
        <f>SUM(K35:K37)</f>
        <v>20880000</v>
      </c>
      <c r="L34" s="199" t="s">
        <v>136</v>
      </c>
      <c r="M34" s="182">
        <f>SUM(M35:M36)</f>
        <v>10000000</v>
      </c>
      <c r="N34" s="200"/>
      <c r="O34" s="116">
        <f>K34+M34</f>
        <v>30880000</v>
      </c>
    </row>
    <row r="35" spans="1:15" ht="23" x14ac:dyDescent="0.35">
      <c r="A35" s="12"/>
      <c r="B35" s="13"/>
      <c r="C35" s="13"/>
      <c r="D35" s="15"/>
      <c r="E35" s="22">
        <v>1</v>
      </c>
      <c r="F35" s="9"/>
      <c r="G35" s="21" t="s">
        <v>79</v>
      </c>
      <c r="H35" s="28" t="s">
        <v>80</v>
      </c>
      <c r="I35" s="14" t="s">
        <v>17</v>
      </c>
      <c r="J35" s="25">
        <v>1</v>
      </c>
      <c r="K35" s="133">
        <v>10880000</v>
      </c>
      <c r="L35" s="142" t="s">
        <v>136</v>
      </c>
      <c r="M35" s="118"/>
      <c r="N35" s="118"/>
      <c r="O35" s="116">
        <f>K35+M35</f>
        <v>10880000</v>
      </c>
    </row>
    <row r="36" spans="1:15" ht="23" x14ac:dyDescent="0.35">
      <c r="A36" s="12"/>
      <c r="B36" s="13"/>
      <c r="C36" s="13"/>
      <c r="D36" s="15"/>
      <c r="E36" s="22">
        <v>2</v>
      </c>
      <c r="F36" s="9"/>
      <c r="G36" s="21" t="s">
        <v>93</v>
      </c>
      <c r="H36" s="28" t="s">
        <v>94</v>
      </c>
      <c r="I36" s="14" t="s">
        <v>17</v>
      </c>
      <c r="J36" s="25">
        <v>0.8</v>
      </c>
      <c r="K36" s="133">
        <v>10000000</v>
      </c>
      <c r="L36" s="142" t="s">
        <v>136</v>
      </c>
      <c r="M36" s="118">
        <v>10000000</v>
      </c>
      <c r="N36" s="118"/>
      <c r="O36" s="116">
        <f>K36+M36</f>
        <v>20000000</v>
      </c>
    </row>
    <row r="37" spans="1:15" ht="4.5" customHeight="1" x14ac:dyDescent="0.35">
      <c r="A37" s="12"/>
      <c r="B37" s="13"/>
      <c r="C37" s="13"/>
      <c r="D37" s="15"/>
      <c r="E37" s="22"/>
      <c r="F37" s="9"/>
      <c r="G37" s="21"/>
      <c r="H37" s="28"/>
      <c r="I37" s="14"/>
      <c r="J37" s="25"/>
      <c r="K37" s="133"/>
      <c r="L37" s="118"/>
      <c r="M37" s="118"/>
      <c r="N37" s="118"/>
      <c r="O37" s="130"/>
    </row>
    <row r="38" spans="1:15" s="3" customFormat="1" ht="34.5" x14ac:dyDescent="0.35">
      <c r="A38" s="7"/>
      <c r="B38" s="8"/>
      <c r="C38" s="8"/>
      <c r="D38" s="15">
        <v>8</v>
      </c>
      <c r="E38" s="22"/>
      <c r="F38" s="10"/>
      <c r="G38" s="16" t="s">
        <v>95</v>
      </c>
      <c r="H38" s="27" t="s">
        <v>96</v>
      </c>
      <c r="I38" s="11"/>
      <c r="J38" s="24"/>
      <c r="K38" s="134">
        <f>SUM(K39:K41)</f>
        <v>9700000</v>
      </c>
      <c r="L38" s="142" t="s">
        <v>136</v>
      </c>
      <c r="M38" s="68">
        <f>SUM(M39:M41)</f>
        <v>0</v>
      </c>
      <c r="N38" s="115"/>
      <c r="O38" s="116">
        <f>K38+M38</f>
        <v>9700000</v>
      </c>
    </row>
    <row r="39" spans="1:15" ht="33" customHeight="1" x14ac:dyDescent="0.35">
      <c r="A39" s="12"/>
      <c r="B39" s="13"/>
      <c r="C39" s="13"/>
      <c r="D39" s="15"/>
      <c r="E39" s="22">
        <v>1</v>
      </c>
      <c r="F39" s="9"/>
      <c r="G39" s="21" t="s">
        <v>99</v>
      </c>
      <c r="H39" s="28" t="s">
        <v>100</v>
      </c>
      <c r="I39" s="14" t="s">
        <v>17</v>
      </c>
      <c r="J39" s="25">
        <v>1</v>
      </c>
      <c r="K39" s="133">
        <v>0</v>
      </c>
      <c r="L39" s="118"/>
      <c r="M39" s="118">
        <v>0</v>
      </c>
      <c r="N39" s="118"/>
      <c r="O39" s="116">
        <f>K39+M39</f>
        <v>0</v>
      </c>
    </row>
    <row r="40" spans="1:15" ht="16.5" customHeight="1" x14ac:dyDescent="0.35">
      <c r="A40" s="12"/>
      <c r="B40" s="13"/>
      <c r="C40" s="13"/>
      <c r="D40" s="15"/>
      <c r="E40" s="22">
        <v>2</v>
      </c>
      <c r="F40" s="9"/>
      <c r="G40" s="21" t="s">
        <v>101</v>
      </c>
      <c r="H40" s="28" t="s">
        <v>102</v>
      </c>
      <c r="I40" s="14" t="s">
        <v>17</v>
      </c>
      <c r="J40" s="25">
        <v>1</v>
      </c>
      <c r="K40" s="133">
        <v>0</v>
      </c>
      <c r="L40" s="118"/>
      <c r="M40" s="118">
        <v>0</v>
      </c>
      <c r="N40" s="118"/>
      <c r="O40" s="116">
        <f>K40+M40</f>
        <v>0</v>
      </c>
    </row>
    <row r="41" spans="1:15" ht="23" x14ac:dyDescent="0.35">
      <c r="A41" s="12"/>
      <c r="B41" s="13"/>
      <c r="C41" s="13"/>
      <c r="D41" s="15"/>
      <c r="E41" s="22">
        <v>3</v>
      </c>
      <c r="F41" s="9"/>
      <c r="G41" s="21" t="s">
        <v>103</v>
      </c>
      <c r="H41" s="28" t="s">
        <v>104</v>
      </c>
      <c r="I41" s="14" t="s">
        <v>17</v>
      </c>
      <c r="J41" s="25">
        <v>1</v>
      </c>
      <c r="K41" s="133">
        <v>9700000</v>
      </c>
      <c r="L41" s="142" t="s">
        <v>136</v>
      </c>
      <c r="M41" s="118">
        <v>0</v>
      </c>
      <c r="N41" s="118"/>
      <c r="O41" s="116">
        <f>K41+M41</f>
        <v>9700000</v>
      </c>
    </row>
    <row r="42" spans="1:15" s="6" customFormat="1" ht="12" thickBot="1" x14ac:dyDescent="0.4">
      <c r="A42" s="90"/>
      <c r="B42" s="91"/>
      <c r="C42" s="91"/>
      <c r="D42" s="92"/>
      <c r="E42" s="93"/>
      <c r="F42" s="94"/>
      <c r="G42" s="95"/>
      <c r="H42" s="96"/>
      <c r="I42" s="97"/>
      <c r="J42" s="98"/>
      <c r="K42" s="137"/>
      <c r="L42" s="122"/>
      <c r="M42" s="122"/>
      <c r="N42" s="122"/>
      <c r="O42" s="131"/>
    </row>
    <row r="43" spans="1:15" ht="12" thickTop="1" x14ac:dyDescent="0.35"/>
    <row r="44" spans="1:15" ht="15" x14ac:dyDescent="0.4">
      <c r="M44" s="40" t="s">
        <v>109</v>
      </c>
      <c r="N44" s="40"/>
      <c r="O44" s="40"/>
    </row>
    <row r="45" spans="1:15" ht="15" x14ac:dyDescent="0.4">
      <c r="M45" s="41" t="s">
        <v>110</v>
      </c>
      <c r="N45" s="41"/>
      <c r="O45" s="40"/>
    </row>
    <row r="46" spans="1:15" ht="15" x14ac:dyDescent="0.4">
      <c r="M46" s="40"/>
      <c r="N46" s="40"/>
      <c r="O46" s="40"/>
    </row>
    <row r="47" spans="1:15" ht="15" x14ac:dyDescent="0.4">
      <c r="M47" s="40"/>
      <c r="N47" s="40"/>
      <c r="O47" s="40"/>
    </row>
    <row r="48" spans="1:15" ht="15" x14ac:dyDescent="0.4">
      <c r="M48" s="41" t="s">
        <v>113</v>
      </c>
      <c r="N48" s="41"/>
      <c r="O48" s="41"/>
    </row>
    <row r="49" spans="2:15" x14ac:dyDescent="0.35">
      <c r="M49" s="42" t="s">
        <v>135</v>
      </c>
      <c r="N49" s="42"/>
      <c r="O49" s="42"/>
    </row>
    <row r="50" spans="2:15" x14ac:dyDescent="0.35">
      <c r="M50" s="42" t="s">
        <v>112</v>
      </c>
      <c r="N50" s="42"/>
      <c r="O50" s="42"/>
    </row>
    <row r="53" spans="2:15" x14ac:dyDescent="0.35">
      <c r="B53" s="43"/>
    </row>
    <row r="65" spans="1:15" s="30" customFormat="1" x14ac:dyDescent="0.35">
      <c r="A65" s="4"/>
      <c r="B65" s="4"/>
      <c r="C65" s="4"/>
      <c r="D65" s="34"/>
      <c r="E65" s="33"/>
      <c r="F65" s="5"/>
      <c r="I65" s="5"/>
      <c r="J65" s="26"/>
      <c r="K65" s="1"/>
      <c r="L65" s="2"/>
      <c r="M65" s="2"/>
      <c r="N65" s="2"/>
      <c r="O65" s="2"/>
    </row>
  </sheetData>
  <mergeCells count="17">
    <mergeCell ref="N6:N8"/>
    <mergeCell ref="O6:O8"/>
    <mergeCell ref="A1:O1"/>
    <mergeCell ref="A2:O2"/>
    <mergeCell ref="A3:O3"/>
    <mergeCell ref="A4:K4"/>
    <mergeCell ref="A5:F8"/>
    <mergeCell ref="G5:G8"/>
    <mergeCell ref="H5:H8"/>
    <mergeCell ref="I5:K5"/>
    <mergeCell ref="L5:L8"/>
    <mergeCell ref="M5:O5"/>
    <mergeCell ref="A9:E9"/>
    <mergeCell ref="I6:I8"/>
    <mergeCell ref="J6:J8"/>
    <mergeCell ref="K6:K8"/>
    <mergeCell ref="M6:M8"/>
  </mergeCells>
  <pageMargins left="0.25" right="0.25" top="0.75" bottom="0.75" header="0.3" footer="0.3"/>
  <pageSetup paperSize="5" scale="85" orientation="landscape" horizontalDpi="4294967293" r:id="rId1"/>
  <headerFoot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opLeftCell="A38" zoomScaleNormal="100" workbookViewId="0">
      <selection activeCell="J50" sqref="J50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138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139</v>
      </c>
      <c r="J5" s="429"/>
      <c r="K5" s="430"/>
    </row>
    <row r="6" spans="1:15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08" t="s">
        <v>4</v>
      </c>
    </row>
    <row r="7" spans="1:15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09"/>
    </row>
    <row r="8" spans="1:15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10"/>
    </row>
    <row r="9" spans="1:15" ht="12" thickBot="1" x14ac:dyDescent="0.4">
      <c r="A9" s="411">
        <v>1</v>
      </c>
      <c r="B9" s="412"/>
      <c r="C9" s="412"/>
      <c r="D9" s="412"/>
      <c r="E9" s="412"/>
      <c r="F9" s="183"/>
      <c r="G9" s="39">
        <v>2</v>
      </c>
      <c r="H9" s="20">
        <v>3</v>
      </c>
      <c r="I9" s="37">
        <v>4</v>
      </c>
      <c r="J9" s="38">
        <v>5</v>
      </c>
      <c r="K9" s="66">
        <v>6</v>
      </c>
    </row>
    <row r="10" spans="1:15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67">
        <f>K11+K17+K20+K32+K39+K46+K55+K66</f>
        <v>501475000</v>
      </c>
    </row>
    <row r="11" spans="1:15" s="3" customFormat="1" ht="23" x14ac:dyDescent="0.35">
      <c r="A11" s="7"/>
      <c r="B11" s="8"/>
      <c r="C11" s="8"/>
      <c r="D11" s="15">
        <v>1</v>
      </c>
      <c r="E11" s="22"/>
      <c r="F11" s="10"/>
      <c r="G11" s="16" t="s">
        <v>7</v>
      </c>
      <c r="H11" s="27" t="s">
        <v>19</v>
      </c>
      <c r="I11" s="11"/>
      <c r="J11" s="24"/>
      <c r="K11" s="68">
        <f>SUM(K12:K15)</f>
        <v>343475000</v>
      </c>
      <c r="M11" s="100"/>
      <c r="O11" s="68"/>
    </row>
    <row r="12" spans="1:15" ht="23" x14ac:dyDescent="0.35">
      <c r="A12" s="12"/>
      <c r="B12" s="13"/>
      <c r="C12" s="13"/>
      <c r="D12" s="15"/>
      <c r="E12" s="22">
        <v>1</v>
      </c>
      <c r="F12" s="9"/>
      <c r="G12" s="21" t="s">
        <v>20</v>
      </c>
      <c r="H12" s="28" t="s">
        <v>21</v>
      </c>
      <c r="I12" s="14" t="s">
        <v>17</v>
      </c>
      <c r="J12" s="25" t="s">
        <v>9</v>
      </c>
      <c r="K12" s="69">
        <v>5000000</v>
      </c>
      <c r="M12" s="46"/>
      <c r="O12" s="69"/>
    </row>
    <row r="13" spans="1:15" ht="23" x14ac:dyDescent="0.35">
      <c r="A13" s="12"/>
      <c r="B13" s="13"/>
      <c r="C13" s="13"/>
      <c r="D13" s="15"/>
      <c r="E13" s="22">
        <v>2</v>
      </c>
      <c r="F13" s="9"/>
      <c r="G13" s="21" t="s">
        <v>22</v>
      </c>
      <c r="H13" s="28" t="s">
        <v>23</v>
      </c>
      <c r="I13" s="14" t="s">
        <v>17</v>
      </c>
      <c r="J13" s="25" t="s">
        <v>24</v>
      </c>
      <c r="K13" s="69">
        <v>0</v>
      </c>
      <c r="M13" s="44"/>
      <c r="N13" s="46"/>
      <c r="O13" s="69"/>
    </row>
    <row r="14" spans="1:15" ht="23" x14ac:dyDescent="0.35">
      <c r="A14" s="12"/>
      <c r="B14" s="13"/>
      <c r="C14" s="13"/>
      <c r="D14" s="15"/>
      <c r="E14" s="22">
        <v>3</v>
      </c>
      <c r="F14" s="9"/>
      <c r="G14" s="21" t="s">
        <v>25</v>
      </c>
      <c r="H14" s="28" t="s">
        <v>26</v>
      </c>
      <c r="I14" s="14" t="s">
        <v>17</v>
      </c>
      <c r="J14" s="25" t="s">
        <v>15</v>
      </c>
      <c r="K14" s="69">
        <v>50000000</v>
      </c>
      <c r="O14" s="69"/>
    </row>
    <row r="15" spans="1:15" ht="23" x14ac:dyDescent="0.35">
      <c r="A15" s="12"/>
      <c r="B15" s="13"/>
      <c r="C15" s="13"/>
      <c r="D15" s="15"/>
      <c r="E15" s="22">
        <v>4</v>
      </c>
      <c r="F15" s="9"/>
      <c r="G15" s="21" t="s">
        <v>27</v>
      </c>
      <c r="H15" s="28" t="s">
        <v>28</v>
      </c>
      <c r="I15" s="14" t="s">
        <v>17</v>
      </c>
      <c r="J15" s="25" t="s">
        <v>115</v>
      </c>
      <c r="K15" s="69">
        <v>288475000</v>
      </c>
      <c r="M15" s="45"/>
      <c r="O15" s="69"/>
    </row>
    <row r="16" spans="1:15" x14ac:dyDescent="0.35">
      <c r="A16" s="12"/>
      <c r="B16" s="13"/>
      <c r="C16" s="13"/>
      <c r="D16" s="15"/>
      <c r="E16" s="22"/>
      <c r="F16" s="9"/>
      <c r="G16" s="21"/>
      <c r="H16" s="28"/>
      <c r="I16" s="14"/>
      <c r="J16" s="25"/>
      <c r="K16" s="69"/>
      <c r="O16" s="69"/>
    </row>
    <row r="17" spans="1:15" s="3" customFormat="1" x14ac:dyDescent="0.35">
      <c r="A17" s="7"/>
      <c r="B17" s="8"/>
      <c r="C17" s="8"/>
      <c r="D17" s="15">
        <v>2</v>
      </c>
      <c r="E17" s="22"/>
      <c r="F17" s="10"/>
      <c r="G17" s="16" t="s">
        <v>10</v>
      </c>
      <c r="H17" s="27" t="s">
        <v>29</v>
      </c>
      <c r="I17" s="11"/>
      <c r="J17" s="24"/>
      <c r="K17" s="68">
        <f>SUM(K18:K19)</f>
        <v>10000000</v>
      </c>
      <c r="O17" s="69"/>
    </row>
    <row r="18" spans="1:15" ht="23" x14ac:dyDescent="0.35">
      <c r="A18" s="12"/>
      <c r="B18" s="13"/>
      <c r="C18" s="13"/>
      <c r="D18" s="15"/>
      <c r="E18" s="22">
        <v>1</v>
      </c>
      <c r="F18" s="9"/>
      <c r="G18" s="21" t="s">
        <v>30</v>
      </c>
      <c r="H18" s="28" t="s">
        <v>31</v>
      </c>
      <c r="I18" s="14" t="s">
        <v>17</v>
      </c>
      <c r="J18" s="25" t="s">
        <v>121</v>
      </c>
      <c r="K18" s="69">
        <v>10000000</v>
      </c>
      <c r="O18" s="69"/>
    </row>
    <row r="19" spans="1:15" x14ac:dyDescent="0.35">
      <c r="A19" s="12"/>
      <c r="B19" s="13"/>
      <c r="C19" s="13"/>
      <c r="D19" s="15"/>
      <c r="E19" s="22"/>
      <c r="F19" s="9"/>
      <c r="G19" s="21"/>
      <c r="H19" s="28"/>
      <c r="I19" s="14"/>
      <c r="J19" s="25"/>
      <c r="K19" s="69"/>
      <c r="O19" s="17"/>
    </row>
    <row r="20" spans="1:15" s="3" customFormat="1" ht="23" x14ac:dyDescent="0.35">
      <c r="A20" s="7"/>
      <c r="B20" s="8"/>
      <c r="C20" s="8"/>
      <c r="D20" s="15">
        <v>3</v>
      </c>
      <c r="E20" s="22"/>
      <c r="F20" s="10"/>
      <c r="G20" s="16" t="s">
        <v>8</v>
      </c>
      <c r="H20" s="27" t="s">
        <v>32</v>
      </c>
      <c r="I20" s="11"/>
      <c r="J20" s="24"/>
      <c r="K20" s="68">
        <f>SUM(K21:K29)</f>
        <v>40000000</v>
      </c>
      <c r="O20" s="69"/>
    </row>
    <row r="21" spans="1:15" x14ac:dyDescent="0.35">
      <c r="A21" s="12"/>
      <c r="B21" s="13"/>
      <c r="C21" s="13"/>
      <c r="D21" s="15"/>
      <c r="E21" s="22">
        <v>1</v>
      </c>
      <c r="F21" s="9"/>
      <c r="G21" s="21" t="s">
        <v>33</v>
      </c>
      <c r="H21" s="28" t="s">
        <v>34</v>
      </c>
      <c r="I21" s="14" t="s">
        <v>17</v>
      </c>
      <c r="J21" s="25">
        <v>1</v>
      </c>
      <c r="K21" s="69">
        <v>0</v>
      </c>
      <c r="O21" s="69"/>
    </row>
    <row r="22" spans="1:15" x14ac:dyDescent="0.35">
      <c r="A22" s="12"/>
      <c r="B22" s="13"/>
      <c r="C22" s="13"/>
      <c r="D22" s="15"/>
      <c r="E22" s="22">
        <v>2</v>
      </c>
      <c r="F22" s="9"/>
      <c r="G22" s="21" t="s">
        <v>35</v>
      </c>
      <c r="H22" s="28" t="s">
        <v>16</v>
      </c>
      <c r="I22" s="14" t="s">
        <v>17</v>
      </c>
      <c r="J22" s="25">
        <v>1</v>
      </c>
      <c r="K22" s="69">
        <v>0</v>
      </c>
      <c r="O22" s="69"/>
    </row>
    <row r="23" spans="1:15" x14ac:dyDescent="0.35">
      <c r="A23" s="12"/>
      <c r="B23" s="13"/>
      <c r="C23" s="13"/>
      <c r="D23" s="15"/>
      <c r="E23" s="22">
        <v>3</v>
      </c>
      <c r="F23" s="9"/>
      <c r="G23" s="21" t="s">
        <v>36</v>
      </c>
      <c r="H23" s="28" t="s">
        <v>37</v>
      </c>
      <c r="I23" s="14" t="s">
        <v>17</v>
      </c>
      <c r="J23" s="25">
        <v>1</v>
      </c>
      <c r="K23" s="17">
        <v>0</v>
      </c>
      <c r="O23" s="69"/>
    </row>
    <row r="24" spans="1:15" x14ac:dyDescent="0.35">
      <c r="A24" s="12"/>
      <c r="B24" s="13"/>
      <c r="C24" s="13"/>
      <c r="D24" s="15"/>
      <c r="E24" s="22">
        <v>4</v>
      </c>
      <c r="F24" s="9"/>
      <c r="G24" s="21" t="s">
        <v>38</v>
      </c>
      <c r="H24" s="28" t="s">
        <v>39</v>
      </c>
      <c r="I24" s="14" t="s">
        <v>17</v>
      </c>
      <c r="J24" s="25">
        <v>1</v>
      </c>
      <c r="K24" s="69">
        <v>0</v>
      </c>
      <c r="O24" s="69"/>
    </row>
    <row r="25" spans="1:15" x14ac:dyDescent="0.35">
      <c r="A25" s="12"/>
      <c r="B25" s="13"/>
      <c r="C25" s="13"/>
      <c r="D25" s="15"/>
      <c r="E25" s="22">
        <v>5</v>
      </c>
      <c r="F25" s="9"/>
      <c r="G25" s="21" t="s">
        <v>40</v>
      </c>
      <c r="H25" s="28" t="s">
        <v>41</v>
      </c>
      <c r="I25" s="14" t="s">
        <v>17</v>
      </c>
      <c r="J25" s="25">
        <v>1</v>
      </c>
      <c r="K25" s="69">
        <v>0</v>
      </c>
      <c r="O25" s="69"/>
    </row>
    <row r="26" spans="1:15" x14ac:dyDescent="0.35">
      <c r="A26" s="12"/>
      <c r="B26" s="13"/>
      <c r="C26" s="13"/>
      <c r="D26" s="15"/>
      <c r="E26" s="22">
        <v>6</v>
      </c>
      <c r="F26" s="9"/>
      <c r="G26" s="21" t="s">
        <v>42</v>
      </c>
      <c r="H26" s="28" t="s">
        <v>43</v>
      </c>
      <c r="I26" s="14" t="s">
        <v>17</v>
      </c>
      <c r="J26" s="25">
        <v>1</v>
      </c>
      <c r="K26" s="69">
        <v>25000000</v>
      </c>
      <c r="O26" s="17"/>
    </row>
    <row r="27" spans="1:15" ht="23" x14ac:dyDescent="0.35">
      <c r="A27" s="12"/>
      <c r="B27" s="13"/>
      <c r="C27" s="13"/>
      <c r="D27" s="15"/>
      <c r="E27" s="22">
        <v>7</v>
      </c>
      <c r="F27" s="9"/>
      <c r="G27" s="21" t="s">
        <v>44</v>
      </c>
      <c r="H27" s="28" t="s">
        <v>45</v>
      </c>
      <c r="I27" s="14" t="s">
        <v>17</v>
      </c>
      <c r="J27" s="25">
        <v>1</v>
      </c>
      <c r="K27" s="69">
        <v>15000000</v>
      </c>
      <c r="O27" s="17"/>
    </row>
    <row r="28" spans="1:15" ht="23" x14ac:dyDescent="0.35">
      <c r="A28" s="12"/>
      <c r="B28" s="13"/>
      <c r="C28" s="13"/>
      <c r="D28" s="15"/>
      <c r="E28" s="22">
        <v>8</v>
      </c>
      <c r="F28" s="9"/>
      <c r="G28" s="21" t="s">
        <v>46</v>
      </c>
      <c r="H28" s="28" t="s">
        <v>47</v>
      </c>
      <c r="I28" s="14" t="s">
        <v>17</v>
      </c>
      <c r="J28" s="25">
        <v>1</v>
      </c>
      <c r="K28" s="69">
        <v>0</v>
      </c>
      <c r="O28" s="69"/>
    </row>
    <row r="29" spans="1:15" x14ac:dyDescent="0.35">
      <c r="A29" s="12"/>
      <c r="B29" s="13"/>
      <c r="C29" s="13"/>
      <c r="D29" s="15"/>
      <c r="E29" s="22">
        <v>9</v>
      </c>
      <c r="F29" s="9"/>
      <c r="G29" s="21" t="s">
        <v>48</v>
      </c>
      <c r="H29" s="28" t="s">
        <v>49</v>
      </c>
      <c r="I29" s="14" t="s">
        <v>17</v>
      </c>
      <c r="J29" s="25">
        <v>1</v>
      </c>
      <c r="K29" s="69">
        <v>0</v>
      </c>
      <c r="O29" s="69"/>
    </row>
    <row r="30" spans="1:15" x14ac:dyDescent="0.35">
      <c r="A30" s="12"/>
      <c r="B30" s="13"/>
      <c r="C30" s="13"/>
      <c r="D30" s="15"/>
      <c r="E30" s="22">
        <v>10</v>
      </c>
      <c r="F30" s="9"/>
      <c r="G30" s="21" t="s">
        <v>50</v>
      </c>
      <c r="H30" s="28" t="s">
        <v>39</v>
      </c>
      <c r="I30" s="14" t="s">
        <v>17</v>
      </c>
      <c r="J30" s="25">
        <v>1</v>
      </c>
      <c r="K30" s="69" t="s">
        <v>11</v>
      </c>
      <c r="O30" s="69"/>
    </row>
    <row r="31" spans="1:15" x14ac:dyDescent="0.35">
      <c r="A31" s="12"/>
      <c r="B31" s="13"/>
      <c r="C31" s="13"/>
      <c r="D31" s="15"/>
      <c r="E31" s="22"/>
      <c r="F31" s="9"/>
      <c r="G31" s="21"/>
      <c r="H31" s="28"/>
      <c r="I31" s="14"/>
      <c r="J31" s="25"/>
      <c r="K31" s="69"/>
      <c r="O31" s="69"/>
    </row>
    <row r="32" spans="1:15" s="3" customFormat="1" ht="23" x14ac:dyDescent="0.35">
      <c r="A32" s="7"/>
      <c r="B32" s="8"/>
      <c r="C32" s="8"/>
      <c r="D32" s="15">
        <v>4</v>
      </c>
      <c r="E32" s="22"/>
      <c r="F32" s="10"/>
      <c r="G32" s="16" t="s">
        <v>51</v>
      </c>
      <c r="H32" s="27" t="s">
        <v>52</v>
      </c>
      <c r="I32" s="11"/>
      <c r="J32" s="24"/>
      <c r="K32" s="68">
        <f>SUM(K33:K38)</f>
        <v>10000000</v>
      </c>
      <c r="O32" s="69"/>
    </row>
    <row r="33" spans="1:15" x14ac:dyDescent="0.35">
      <c r="A33" s="12"/>
      <c r="B33" s="13"/>
      <c r="C33" s="13"/>
      <c r="D33" s="15"/>
      <c r="E33" s="22">
        <v>1</v>
      </c>
      <c r="F33" s="9"/>
      <c r="G33" s="21" t="s">
        <v>53</v>
      </c>
      <c r="H33" s="28" t="s">
        <v>54</v>
      </c>
      <c r="I33" s="14" t="s">
        <v>17</v>
      </c>
      <c r="J33" s="25" t="s">
        <v>18</v>
      </c>
      <c r="K33" s="17">
        <v>0</v>
      </c>
      <c r="O33" s="69"/>
    </row>
    <row r="34" spans="1:15" x14ac:dyDescent="0.35">
      <c r="A34" s="12"/>
      <c r="B34" s="13"/>
      <c r="C34" s="13"/>
      <c r="D34" s="15"/>
      <c r="E34" s="22">
        <v>2</v>
      </c>
      <c r="F34" s="9"/>
      <c r="G34" s="21" t="s">
        <v>55</v>
      </c>
      <c r="H34" s="28" t="s">
        <v>56</v>
      </c>
      <c r="I34" s="14" t="s">
        <v>17</v>
      </c>
      <c r="J34" s="25" t="s">
        <v>18</v>
      </c>
      <c r="K34" s="17">
        <v>0</v>
      </c>
      <c r="O34" s="69"/>
    </row>
    <row r="35" spans="1:15" x14ac:dyDescent="0.35">
      <c r="A35" s="12"/>
      <c r="B35" s="13"/>
      <c r="C35" s="13"/>
      <c r="D35" s="15"/>
      <c r="E35" s="22">
        <v>3</v>
      </c>
      <c r="F35" s="9"/>
      <c r="G35" s="21" t="s">
        <v>57</v>
      </c>
      <c r="H35" s="28" t="s">
        <v>58</v>
      </c>
      <c r="I35" s="14" t="s">
        <v>17</v>
      </c>
      <c r="J35" s="25">
        <v>0.9</v>
      </c>
      <c r="K35" s="69">
        <v>0</v>
      </c>
      <c r="O35" s="69"/>
    </row>
    <row r="36" spans="1:15" x14ac:dyDescent="0.35">
      <c r="A36" s="12"/>
      <c r="B36" s="13"/>
      <c r="C36" s="13"/>
      <c r="D36" s="15"/>
      <c r="E36" s="22">
        <v>4</v>
      </c>
      <c r="F36" s="9"/>
      <c r="G36" s="21" t="s">
        <v>122</v>
      </c>
      <c r="H36" s="28" t="s">
        <v>123</v>
      </c>
      <c r="I36" s="14" t="s">
        <v>17</v>
      </c>
      <c r="J36" s="25">
        <v>0.9</v>
      </c>
      <c r="K36" s="69">
        <v>0</v>
      </c>
      <c r="O36" s="69"/>
    </row>
    <row r="37" spans="1:15" ht="23" x14ac:dyDescent="0.35">
      <c r="A37" s="12"/>
      <c r="B37" s="13"/>
      <c r="C37" s="13"/>
      <c r="D37" s="15"/>
      <c r="E37" s="22">
        <v>5</v>
      </c>
      <c r="F37" s="9"/>
      <c r="G37" s="21" t="s">
        <v>59</v>
      </c>
      <c r="H37" s="28" t="s">
        <v>60</v>
      </c>
      <c r="I37" s="14" t="s">
        <v>17</v>
      </c>
      <c r="J37" s="25">
        <v>0.9</v>
      </c>
      <c r="K37" s="69">
        <v>10000000</v>
      </c>
      <c r="O37" s="69"/>
    </row>
    <row r="38" spans="1:15" x14ac:dyDescent="0.35">
      <c r="A38" s="12"/>
      <c r="B38" s="13"/>
      <c r="C38" s="13"/>
      <c r="D38" s="15"/>
      <c r="E38" s="22"/>
      <c r="F38" s="9"/>
      <c r="G38" s="21"/>
      <c r="H38" s="28"/>
      <c r="I38" s="14"/>
      <c r="J38" s="25"/>
      <c r="K38" s="69"/>
      <c r="O38" s="79"/>
    </row>
    <row r="39" spans="1:15" s="3" customFormat="1" ht="34.5" x14ac:dyDescent="0.35">
      <c r="A39" s="7"/>
      <c r="B39" s="8"/>
      <c r="C39" s="8"/>
      <c r="D39" s="15">
        <v>5</v>
      </c>
      <c r="E39" s="22"/>
      <c r="F39" s="10"/>
      <c r="G39" s="16" t="s">
        <v>12</v>
      </c>
      <c r="H39" s="27" t="s">
        <v>61</v>
      </c>
      <c r="I39" s="11"/>
      <c r="J39" s="24"/>
      <c r="K39" s="68">
        <f>SUM(K40:K44)</f>
        <v>15000000</v>
      </c>
      <c r="O39" s="69"/>
    </row>
    <row r="40" spans="1:15" ht="23" x14ac:dyDescent="0.35">
      <c r="A40" s="12"/>
      <c r="B40" s="13"/>
      <c r="C40" s="13"/>
      <c r="D40" s="15"/>
      <c r="E40" s="22">
        <v>1</v>
      </c>
      <c r="F40" s="9"/>
      <c r="G40" s="21" t="s">
        <v>62</v>
      </c>
      <c r="H40" s="28" t="s">
        <v>63</v>
      </c>
      <c r="I40" s="14" t="s">
        <v>17</v>
      </c>
      <c r="J40" s="25">
        <v>1</v>
      </c>
      <c r="K40" s="69">
        <v>0</v>
      </c>
      <c r="O40" s="69"/>
    </row>
    <row r="41" spans="1:15" x14ac:dyDescent="0.35">
      <c r="A41" s="12"/>
      <c r="B41" s="13"/>
      <c r="C41" s="13"/>
      <c r="D41" s="15"/>
      <c r="E41" s="22">
        <v>2</v>
      </c>
      <c r="F41" s="9"/>
      <c r="G41" s="21" t="s">
        <v>116</v>
      </c>
      <c r="H41" s="28" t="s">
        <v>64</v>
      </c>
      <c r="I41" s="14" t="s">
        <v>17</v>
      </c>
      <c r="J41" s="25">
        <v>1</v>
      </c>
      <c r="K41" s="69">
        <v>5000000</v>
      </c>
      <c r="O41" s="69"/>
    </row>
    <row r="42" spans="1:15" x14ac:dyDescent="0.35">
      <c r="A42" s="12"/>
      <c r="B42" s="13"/>
      <c r="C42" s="13"/>
      <c r="D42" s="15"/>
      <c r="E42" s="22">
        <v>3</v>
      </c>
      <c r="F42" s="9"/>
      <c r="G42" s="21" t="s">
        <v>117</v>
      </c>
      <c r="H42" s="28" t="s">
        <v>64</v>
      </c>
      <c r="I42" s="14" t="s">
        <v>17</v>
      </c>
      <c r="J42" s="25">
        <v>1</v>
      </c>
      <c r="K42" s="69">
        <v>5000000</v>
      </c>
      <c r="O42" s="69"/>
    </row>
    <row r="43" spans="1:15" ht="34.5" x14ac:dyDescent="0.35">
      <c r="A43" s="12"/>
      <c r="B43" s="13"/>
      <c r="C43" s="13"/>
      <c r="D43" s="15"/>
      <c r="E43" s="22">
        <v>4</v>
      </c>
      <c r="F43" s="9"/>
      <c r="G43" s="21" t="s">
        <v>65</v>
      </c>
      <c r="H43" s="28" t="s">
        <v>66</v>
      </c>
      <c r="I43" s="14" t="s">
        <v>17</v>
      </c>
      <c r="J43" s="25">
        <v>0.9</v>
      </c>
      <c r="K43" s="69">
        <v>5000000</v>
      </c>
      <c r="O43" s="69"/>
    </row>
    <row r="44" spans="1:15" ht="23" x14ac:dyDescent="0.35">
      <c r="A44" s="12"/>
      <c r="B44" s="13"/>
      <c r="C44" s="13"/>
      <c r="D44" s="15"/>
      <c r="E44" s="22">
        <v>5</v>
      </c>
      <c r="F44" s="9"/>
      <c r="G44" s="21" t="s">
        <v>67</v>
      </c>
      <c r="H44" s="28" t="s">
        <v>68</v>
      </c>
      <c r="I44" s="14" t="s">
        <v>17</v>
      </c>
      <c r="J44" s="25">
        <v>0.9</v>
      </c>
      <c r="K44" s="69">
        <v>0</v>
      </c>
      <c r="O44" s="69"/>
    </row>
    <row r="45" spans="1:15" x14ac:dyDescent="0.35">
      <c r="A45" s="12"/>
      <c r="B45" s="13"/>
      <c r="C45" s="13"/>
      <c r="D45" s="15"/>
      <c r="E45" s="22"/>
      <c r="F45" s="9"/>
      <c r="G45" s="21"/>
      <c r="H45" s="28"/>
      <c r="I45" s="14"/>
      <c r="J45" s="25"/>
      <c r="K45" s="69"/>
      <c r="O45" s="69"/>
    </row>
    <row r="46" spans="1:15" s="3" customFormat="1" ht="34.5" x14ac:dyDescent="0.35">
      <c r="A46" s="7"/>
      <c r="B46" s="8"/>
      <c r="C46" s="8"/>
      <c r="D46" s="15">
        <v>6</v>
      </c>
      <c r="E46" s="22"/>
      <c r="F46" s="10"/>
      <c r="G46" s="16" t="s">
        <v>13</v>
      </c>
      <c r="H46" s="27" t="s">
        <v>69</v>
      </c>
      <c r="I46" s="11"/>
      <c r="J46" s="24"/>
      <c r="K46" s="68">
        <f>SUM(K47:K50)</f>
        <v>10000000</v>
      </c>
      <c r="O46" s="69"/>
    </row>
    <row r="47" spans="1:15" ht="23" x14ac:dyDescent="0.35">
      <c r="A47" s="12"/>
      <c r="B47" s="13"/>
      <c r="C47" s="13"/>
      <c r="D47" s="15"/>
      <c r="E47" s="22">
        <v>1</v>
      </c>
      <c r="F47" s="9"/>
      <c r="G47" s="21" t="s">
        <v>70</v>
      </c>
      <c r="H47" s="28" t="s">
        <v>71</v>
      </c>
      <c r="I47" s="14" t="s">
        <v>17</v>
      </c>
      <c r="J47" s="25">
        <v>0.9</v>
      </c>
      <c r="K47" s="69">
        <v>10000000</v>
      </c>
      <c r="O47" s="69"/>
    </row>
    <row r="48" spans="1:15" ht="23" x14ac:dyDescent="0.35">
      <c r="A48" s="12"/>
      <c r="B48" s="13"/>
      <c r="C48" s="13"/>
      <c r="D48" s="15"/>
      <c r="E48" s="22">
        <v>2</v>
      </c>
      <c r="F48" s="9"/>
      <c r="G48" s="21" t="s">
        <v>72</v>
      </c>
      <c r="H48" s="28" t="s">
        <v>73</v>
      </c>
      <c r="I48" s="14" t="s">
        <v>17</v>
      </c>
      <c r="J48" s="25">
        <v>0.8</v>
      </c>
      <c r="K48" s="69">
        <v>0</v>
      </c>
      <c r="O48" s="69"/>
    </row>
    <row r="49" spans="1:15" ht="34.5" x14ac:dyDescent="0.35">
      <c r="A49" s="70"/>
      <c r="B49" s="71"/>
      <c r="C49" s="71"/>
      <c r="D49" s="72"/>
      <c r="E49" s="73">
        <v>3</v>
      </c>
      <c r="F49" s="74"/>
      <c r="G49" s="75" t="s">
        <v>74</v>
      </c>
      <c r="H49" s="76" t="s">
        <v>75</v>
      </c>
      <c r="I49" s="14" t="s">
        <v>17</v>
      </c>
      <c r="J49" s="78">
        <v>1</v>
      </c>
      <c r="K49" s="79">
        <v>0</v>
      </c>
      <c r="O49" s="69"/>
    </row>
    <row r="50" spans="1:15" x14ac:dyDescent="0.35">
      <c r="A50" s="48"/>
      <c r="B50" s="48"/>
      <c r="C50" s="48"/>
      <c r="D50" s="49"/>
      <c r="E50" s="50"/>
      <c r="F50" s="51"/>
      <c r="G50" s="52"/>
      <c r="H50" s="53"/>
      <c r="I50" s="54"/>
      <c r="J50" s="55"/>
      <c r="K50" s="56"/>
      <c r="O50" s="69"/>
    </row>
    <row r="51" spans="1:15" x14ac:dyDescent="0.35">
      <c r="A51" s="57"/>
      <c r="B51" s="57"/>
      <c r="C51" s="57"/>
      <c r="D51" s="58"/>
      <c r="E51" s="59"/>
      <c r="F51" s="60"/>
      <c r="G51" s="61"/>
      <c r="H51" s="62"/>
      <c r="I51" s="63"/>
      <c r="J51" s="64"/>
      <c r="K51" s="65"/>
      <c r="O51" s="69"/>
    </row>
    <row r="52" spans="1:15" x14ac:dyDescent="0.35">
      <c r="A52" s="57"/>
      <c r="B52" s="57"/>
      <c r="C52" s="57"/>
      <c r="D52" s="58"/>
      <c r="E52" s="59"/>
      <c r="F52" s="60"/>
      <c r="G52" s="61"/>
      <c r="H52" s="62"/>
      <c r="I52" s="63"/>
      <c r="J52" s="64"/>
      <c r="K52" s="65"/>
      <c r="O52" s="79"/>
    </row>
    <row r="53" spans="1:15" x14ac:dyDescent="0.35">
      <c r="A53" s="57"/>
      <c r="B53" s="57"/>
      <c r="C53" s="57"/>
      <c r="D53" s="58"/>
      <c r="E53" s="59"/>
      <c r="F53" s="60"/>
      <c r="G53" s="61"/>
      <c r="H53" s="62"/>
      <c r="I53" s="63"/>
      <c r="J53" s="64"/>
      <c r="K53" s="65"/>
    </row>
    <row r="54" spans="1:15" ht="12" thickBot="1" x14ac:dyDescent="0.4">
      <c r="A54" s="57"/>
      <c r="B54" s="57"/>
      <c r="C54" s="57"/>
      <c r="D54" s="58"/>
      <c r="E54" s="59"/>
      <c r="F54" s="60"/>
      <c r="G54" s="61"/>
      <c r="H54" s="62"/>
      <c r="I54" s="63"/>
      <c r="J54" s="64"/>
      <c r="K54" s="65"/>
    </row>
    <row r="55" spans="1:15" s="3" customFormat="1" ht="35" thickTop="1" x14ac:dyDescent="0.35">
      <c r="A55" s="80"/>
      <c r="B55" s="81"/>
      <c r="C55" s="81"/>
      <c r="D55" s="82">
        <v>7</v>
      </c>
      <c r="E55" s="83"/>
      <c r="F55" s="84"/>
      <c r="G55" s="85" t="s">
        <v>14</v>
      </c>
      <c r="H55" s="86" t="s">
        <v>76</v>
      </c>
      <c r="I55" s="87"/>
      <c r="J55" s="88"/>
      <c r="K55" s="89">
        <f>SUM(K56:K65)</f>
        <v>23000000</v>
      </c>
      <c r="O55" s="111"/>
    </row>
    <row r="56" spans="1:15" ht="34.5" x14ac:dyDescent="0.35">
      <c r="A56" s="12"/>
      <c r="B56" s="13"/>
      <c r="C56" s="13"/>
      <c r="D56" s="15"/>
      <c r="E56" s="22">
        <v>1</v>
      </c>
      <c r="F56" s="9"/>
      <c r="G56" s="21" t="s">
        <v>77</v>
      </c>
      <c r="H56" s="28" t="s">
        <v>78</v>
      </c>
      <c r="I56" s="14" t="s">
        <v>17</v>
      </c>
      <c r="J56" s="25">
        <v>0.9</v>
      </c>
      <c r="K56" s="69">
        <v>0</v>
      </c>
    </row>
    <row r="57" spans="1:15" ht="23" x14ac:dyDescent="0.35">
      <c r="A57" s="12"/>
      <c r="B57" s="13"/>
      <c r="C57" s="13"/>
      <c r="D57" s="15"/>
      <c r="E57" s="22">
        <v>2</v>
      </c>
      <c r="F57" s="9"/>
      <c r="G57" s="21" t="s">
        <v>79</v>
      </c>
      <c r="H57" s="28" t="s">
        <v>80</v>
      </c>
      <c r="I57" s="14" t="s">
        <v>17</v>
      </c>
      <c r="J57" s="25">
        <v>1</v>
      </c>
      <c r="K57" s="69">
        <v>8000000</v>
      </c>
    </row>
    <row r="58" spans="1:15" x14ac:dyDescent="0.35">
      <c r="A58" s="12"/>
      <c r="B58" s="13"/>
      <c r="C58" s="13"/>
      <c r="D58" s="15"/>
      <c r="E58" s="22">
        <v>3</v>
      </c>
      <c r="F58" s="9"/>
      <c r="G58" s="21" t="s">
        <v>81</v>
      </c>
      <c r="H58" s="28" t="s">
        <v>82</v>
      </c>
      <c r="I58" s="14" t="s">
        <v>17</v>
      </c>
      <c r="J58" s="25">
        <v>0.8</v>
      </c>
      <c r="K58" s="69">
        <v>0</v>
      </c>
    </row>
    <row r="59" spans="1:15" ht="23" x14ac:dyDescent="0.35">
      <c r="A59" s="12"/>
      <c r="B59" s="13"/>
      <c r="C59" s="13"/>
      <c r="D59" s="15"/>
      <c r="E59" s="22">
        <v>4</v>
      </c>
      <c r="F59" s="9"/>
      <c r="G59" s="21" t="s">
        <v>83</v>
      </c>
      <c r="H59" s="28" t="s">
        <v>84</v>
      </c>
      <c r="I59" s="14" t="s">
        <v>17</v>
      </c>
      <c r="J59" s="25">
        <v>0.8</v>
      </c>
      <c r="K59" s="69">
        <v>0</v>
      </c>
    </row>
    <row r="60" spans="1:15" x14ac:dyDescent="0.35">
      <c r="A60" s="12"/>
      <c r="B60" s="13"/>
      <c r="C60" s="13"/>
      <c r="D60" s="15"/>
      <c r="E60" s="22">
        <v>5</v>
      </c>
      <c r="F60" s="9"/>
      <c r="G60" s="21" t="s">
        <v>85</v>
      </c>
      <c r="H60" s="28" t="s">
        <v>86</v>
      </c>
      <c r="I60" s="14" t="s">
        <v>17</v>
      </c>
      <c r="J60" s="25">
        <v>0.9</v>
      </c>
      <c r="K60" s="69">
        <v>0</v>
      </c>
    </row>
    <row r="61" spans="1:15" ht="23" x14ac:dyDescent="0.35">
      <c r="A61" s="12"/>
      <c r="B61" s="13"/>
      <c r="C61" s="13"/>
      <c r="D61" s="15"/>
      <c r="E61" s="22">
        <v>6</v>
      </c>
      <c r="F61" s="9"/>
      <c r="G61" s="21" t="s">
        <v>87</v>
      </c>
      <c r="H61" s="28" t="s">
        <v>88</v>
      </c>
      <c r="I61" s="14" t="s">
        <v>17</v>
      </c>
      <c r="J61" s="25">
        <v>0.8</v>
      </c>
      <c r="K61" s="69">
        <v>0</v>
      </c>
    </row>
    <row r="62" spans="1:15" x14ac:dyDescent="0.35">
      <c r="A62" s="12"/>
      <c r="B62" s="13"/>
      <c r="C62" s="13"/>
      <c r="D62" s="15"/>
      <c r="E62" s="22">
        <v>7</v>
      </c>
      <c r="F62" s="9"/>
      <c r="G62" s="21" t="s">
        <v>89</v>
      </c>
      <c r="H62" s="28" t="s">
        <v>90</v>
      </c>
      <c r="I62" s="14" t="s">
        <v>17</v>
      </c>
      <c r="J62" s="25">
        <v>0.9</v>
      </c>
      <c r="K62" s="69">
        <v>0</v>
      </c>
    </row>
    <row r="63" spans="1:15" ht="23" x14ac:dyDescent="0.35">
      <c r="A63" s="12"/>
      <c r="B63" s="13"/>
      <c r="C63" s="13"/>
      <c r="D63" s="15"/>
      <c r="E63" s="22">
        <v>8</v>
      </c>
      <c r="F63" s="9"/>
      <c r="G63" s="21" t="s">
        <v>91</v>
      </c>
      <c r="H63" s="28" t="s">
        <v>92</v>
      </c>
      <c r="I63" s="14" t="s">
        <v>17</v>
      </c>
      <c r="J63" s="25">
        <v>1</v>
      </c>
      <c r="K63" s="69">
        <v>0</v>
      </c>
    </row>
    <row r="64" spans="1:15" ht="23" x14ac:dyDescent="0.35">
      <c r="A64" s="12"/>
      <c r="B64" s="13"/>
      <c r="C64" s="13"/>
      <c r="D64" s="15"/>
      <c r="E64" s="22">
        <v>9</v>
      </c>
      <c r="F64" s="9"/>
      <c r="G64" s="21" t="s">
        <v>93</v>
      </c>
      <c r="H64" s="28" t="s">
        <v>94</v>
      </c>
      <c r="I64" s="14" t="s">
        <v>17</v>
      </c>
      <c r="J64" s="25">
        <v>0.8</v>
      </c>
      <c r="K64" s="69">
        <v>15000000</v>
      </c>
    </row>
    <row r="65" spans="1:15" x14ac:dyDescent="0.35">
      <c r="A65" s="12"/>
      <c r="B65" s="13"/>
      <c r="C65" s="13"/>
      <c r="D65" s="15"/>
      <c r="E65" s="22"/>
      <c r="F65" s="9"/>
      <c r="G65" s="21"/>
      <c r="H65" s="28"/>
      <c r="I65" s="14"/>
      <c r="J65" s="25"/>
      <c r="K65" s="69"/>
    </row>
    <row r="66" spans="1:15" s="3" customFormat="1" ht="34.5" x14ac:dyDescent="0.35">
      <c r="A66" s="7"/>
      <c r="B66" s="8"/>
      <c r="C66" s="8"/>
      <c r="D66" s="15">
        <v>8</v>
      </c>
      <c r="E66" s="22"/>
      <c r="F66" s="10"/>
      <c r="G66" s="16" t="s">
        <v>95</v>
      </c>
      <c r="H66" s="27" t="s">
        <v>96</v>
      </c>
      <c r="I66" s="11"/>
      <c r="J66" s="24"/>
      <c r="K66" s="68">
        <f>SUM(K67:K70)</f>
        <v>50000000</v>
      </c>
    </row>
    <row r="67" spans="1:15" ht="23" x14ac:dyDescent="0.35">
      <c r="A67" s="12"/>
      <c r="B67" s="13"/>
      <c r="C67" s="13"/>
      <c r="D67" s="15"/>
      <c r="E67" s="22">
        <v>1</v>
      </c>
      <c r="F67" s="9"/>
      <c r="G67" s="21" t="s">
        <v>97</v>
      </c>
      <c r="H67" s="28" t="s">
        <v>98</v>
      </c>
      <c r="I67" s="14" t="s">
        <v>17</v>
      </c>
      <c r="J67" s="25">
        <v>1</v>
      </c>
      <c r="K67" s="69">
        <v>0</v>
      </c>
    </row>
    <row r="68" spans="1:15" ht="23" x14ac:dyDescent="0.35">
      <c r="A68" s="12"/>
      <c r="B68" s="13"/>
      <c r="C68" s="13"/>
      <c r="D68" s="15"/>
      <c r="E68" s="22">
        <v>2</v>
      </c>
      <c r="F68" s="9"/>
      <c r="G68" s="21" t="s">
        <v>99</v>
      </c>
      <c r="H68" s="28" t="s">
        <v>100</v>
      </c>
      <c r="I68" s="14" t="s">
        <v>17</v>
      </c>
      <c r="J68" s="25">
        <v>1</v>
      </c>
      <c r="K68" s="69">
        <v>40000000</v>
      </c>
    </row>
    <row r="69" spans="1:15" x14ac:dyDescent="0.35">
      <c r="A69" s="12"/>
      <c r="B69" s="13"/>
      <c r="C69" s="13"/>
      <c r="D69" s="15"/>
      <c r="E69" s="22">
        <v>3</v>
      </c>
      <c r="F69" s="9"/>
      <c r="G69" s="21" t="s">
        <v>101</v>
      </c>
      <c r="H69" s="28" t="s">
        <v>102</v>
      </c>
      <c r="I69" s="14" t="s">
        <v>17</v>
      </c>
      <c r="J69" s="25">
        <v>1</v>
      </c>
      <c r="K69" s="69">
        <v>5000000</v>
      </c>
    </row>
    <row r="70" spans="1:15" ht="23" x14ac:dyDescent="0.35">
      <c r="A70" s="12"/>
      <c r="B70" s="13"/>
      <c r="C70" s="13"/>
      <c r="D70" s="15"/>
      <c r="E70" s="22">
        <v>4</v>
      </c>
      <c r="F70" s="9"/>
      <c r="G70" s="21" t="s">
        <v>103</v>
      </c>
      <c r="H70" s="28" t="s">
        <v>104</v>
      </c>
      <c r="I70" s="14" t="s">
        <v>17</v>
      </c>
      <c r="J70" s="25">
        <v>1</v>
      </c>
      <c r="K70" s="69">
        <v>5000000</v>
      </c>
    </row>
    <row r="71" spans="1:15" ht="34.5" x14ac:dyDescent="0.35">
      <c r="A71" s="12"/>
      <c r="B71" s="13"/>
      <c r="C71" s="13"/>
      <c r="D71" s="15"/>
      <c r="E71" s="22">
        <v>5</v>
      </c>
      <c r="F71" s="9"/>
      <c r="G71" s="21" t="s">
        <v>105</v>
      </c>
      <c r="H71" s="28" t="s">
        <v>106</v>
      </c>
      <c r="I71" s="14"/>
      <c r="J71" s="25"/>
      <c r="K71" s="69">
        <v>0</v>
      </c>
    </row>
    <row r="72" spans="1:15" ht="23" x14ac:dyDescent="0.35">
      <c r="A72" s="101"/>
      <c r="B72" s="102"/>
      <c r="C72" s="102"/>
      <c r="D72" s="103"/>
      <c r="E72" s="73">
        <v>6</v>
      </c>
      <c r="F72" s="74"/>
      <c r="G72" s="75" t="s">
        <v>107</v>
      </c>
      <c r="H72" s="76" t="s">
        <v>108</v>
      </c>
      <c r="I72" s="14" t="s">
        <v>17</v>
      </c>
      <c r="J72" s="78">
        <v>1</v>
      </c>
      <c r="K72" s="79">
        <v>0</v>
      </c>
    </row>
    <row r="73" spans="1:15" ht="34.5" x14ac:dyDescent="0.35">
      <c r="A73" s="101"/>
      <c r="B73" s="102"/>
      <c r="C73" s="102"/>
      <c r="D73" s="15">
        <v>9</v>
      </c>
      <c r="E73" s="22"/>
      <c r="F73" s="10"/>
      <c r="G73" s="16" t="s">
        <v>124</v>
      </c>
      <c r="H73" s="27" t="s">
        <v>125</v>
      </c>
      <c r="I73" s="11"/>
      <c r="J73" s="24"/>
      <c r="K73" s="68">
        <f>SUM(K74:K84)</f>
        <v>0</v>
      </c>
    </row>
    <row r="74" spans="1:15" x14ac:dyDescent="0.35">
      <c r="A74" s="101"/>
      <c r="B74" s="102"/>
      <c r="C74" s="102"/>
      <c r="D74" s="103"/>
      <c r="E74" s="104">
        <v>1</v>
      </c>
      <c r="F74" s="105"/>
      <c r="G74" s="106" t="s">
        <v>126</v>
      </c>
      <c r="H74" s="107" t="s">
        <v>127</v>
      </c>
      <c r="I74" s="77"/>
      <c r="J74" s="78"/>
      <c r="K74" s="79"/>
    </row>
    <row r="75" spans="1:15" ht="23" x14ac:dyDescent="0.35">
      <c r="A75" s="101"/>
      <c r="B75" s="102"/>
      <c r="C75" s="102"/>
      <c r="D75" s="103"/>
      <c r="E75" s="104">
        <v>2</v>
      </c>
      <c r="F75" s="105"/>
      <c r="G75" s="106" t="s">
        <v>128</v>
      </c>
      <c r="H75" s="107" t="s">
        <v>129</v>
      </c>
      <c r="I75" s="14" t="s">
        <v>17</v>
      </c>
      <c r="J75" s="78">
        <v>1</v>
      </c>
      <c r="K75" s="79">
        <v>0</v>
      </c>
    </row>
    <row r="76" spans="1:15" x14ac:dyDescent="0.35">
      <c r="A76" s="101"/>
      <c r="B76" s="102"/>
      <c r="C76" s="102"/>
      <c r="D76" s="103"/>
      <c r="E76" s="104"/>
      <c r="F76" s="105"/>
      <c r="G76" s="106"/>
      <c r="H76" s="107"/>
      <c r="I76" s="108"/>
      <c r="J76" s="109"/>
      <c r="K76" s="110"/>
    </row>
    <row r="77" spans="1:15" s="6" customFormat="1" ht="12" thickBot="1" x14ac:dyDescent="0.4">
      <c r="A77" s="90"/>
      <c r="B77" s="91"/>
      <c r="C77" s="91"/>
      <c r="D77" s="92"/>
      <c r="E77" s="93"/>
      <c r="F77" s="94"/>
      <c r="G77" s="95"/>
      <c r="H77" s="96"/>
      <c r="I77" s="97"/>
      <c r="J77" s="98"/>
      <c r="K77" s="99"/>
      <c r="L77" s="2"/>
      <c r="M77" s="2"/>
      <c r="N77" s="2"/>
      <c r="O77" s="2"/>
    </row>
    <row r="78" spans="1:15" ht="12" thickTop="1" x14ac:dyDescent="0.35"/>
    <row r="79" spans="1:15" ht="15" x14ac:dyDescent="0.4">
      <c r="I79" s="40" t="s">
        <v>109</v>
      </c>
      <c r="J79" s="40"/>
      <c r="K79" s="40"/>
    </row>
    <row r="80" spans="1:15" ht="15" x14ac:dyDescent="0.4">
      <c r="I80" s="41" t="s">
        <v>110</v>
      </c>
      <c r="J80" s="41"/>
      <c r="K80" s="40"/>
    </row>
    <row r="81" spans="2:11" ht="15" x14ac:dyDescent="0.4">
      <c r="I81" s="40"/>
      <c r="J81" s="40"/>
      <c r="K81" s="40"/>
    </row>
    <row r="82" spans="2:11" ht="15" x14ac:dyDescent="0.4">
      <c r="I82" s="40"/>
      <c r="J82" s="40"/>
      <c r="K82" s="40"/>
    </row>
    <row r="83" spans="2:11" ht="15" x14ac:dyDescent="0.4">
      <c r="I83" s="40"/>
      <c r="J83" s="40"/>
      <c r="K83" s="40"/>
    </row>
    <row r="84" spans="2:11" ht="15" x14ac:dyDescent="0.4">
      <c r="I84" s="41" t="s">
        <v>113</v>
      </c>
      <c r="J84" s="41"/>
      <c r="K84" s="41"/>
    </row>
    <row r="85" spans="2:11" x14ac:dyDescent="0.35">
      <c r="I85" s="42" t="s">
        <v>135</v>
      </c>
      <c r="J85" s="42"/>
      <c r="K85" s="42"/>
    </row>
    <row r="86" spans="2:11" x14ac:dyDescent="0.35">
      <c r="I86" s="42" t="s">
        <v>112</v>
      </c>
      <c r="J86" s="42"/>
      <c r="K86" s="42"/>
    </row>
    <row r="89" spans="2:11" x14ac:dyDescent="0.35">
      <c r="B89" s="43"/>
    </row>
    <row r="101" spans="1:15" s="30" customFormat="1" x14ac:dyDescent="0.35">
      <c r="A101" s="4"/>
      <c r="B101" s="4"/>
      <c r="C101" s="4"/>
      <c r="D101" s="34"/>
      <c r="E101" s="33"/>
      <c r="F101" s="5"/>
      <c r="I101" s="5"/>
      <c r="J101" s="26"/>
      <c r="K101" s="1"/>
      <c r="L101" s="2"/>
      <c r="M101" s="2"/>
      <c r="N101" s="2"/>
      <c r="O101" s="2"/>
    </row>
  </sheetData>
  <mergeCells count="12">
    <mergeCell ref="K6:K8"/>
    <mergeCell ref="A9:E9"/>
    <mergeCell ref="A1:K1"/>
    <mergeCell ref="A2:K2"/>
    <mergeCell ref="A3:K3"/>
    <mergeCell ref="A4:K4"/>
    <mergeCell ref="A5:F8"/>
    <mergeCell ref="G5:G8"/>
    <mergeCell ref="H5:H8"/>
    <mergeCell ref="I5:K5"/>
    <mergeCell ref="I6:I8"/>
    <mergeCell ref="J6:J8"/>
  </mergeCells>
  <pageMargins left="0.25" right="0.25" top="0.75" bottom="0.75" header="0.3" footer="0.3"/>
  <pageSetup paperSize="5" scale="85" orientation="portrait" horizontalDpi="4294967293" r:id="rId1"/>
  <headerFoot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"/>
  <sheetViews>
    <sheetView view="pageBreakPreview" zoomScale="96" zoomScaleNormal="78" zoomScaleSheetLayoutView="96" workbookViewId="0">
      <selection activeCell="J59" sqref="J59"/>
    </sheetView>
  </sheetViews>
  <sheetFormatPr defaultColWidth="9.1796875" defaultRowHeight="11.5" x14ac:dyDescent="0.35"/>
  <cols>
    <col min="1" max="1" width="3.36328125" style="4" customWidth="1"/>
    <col min="2" max="2" width="4.453125" style="4" customWidth="1"/>
    <col min="3" max="3" width="3.26953125" style="4" customWidth="1"/>
    <col min="4" max="4" width="3.6328125" style="34" customWidth="1"/>
    <col min="5" max="5" width="4.453125" style="33" customWidth="1"/>
    <col min="6" max="6" width="2.81640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3.90625" style="2" customWidth="1"/>
    <col min="13" max="13" width="15" style="2" bestFit="1" customWidth="1"/>
    <col min="14" max="14" width="11.7265625" style="2" bestFit="1" customWidth="1"/>
    <col min="15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209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x14ac:dyDescent="0.35">
      <c r="A5" s="452" t="s">
        <v>0</v>
      </c>
      <c r="B5" s="453"/>
      <c r="C5" s="453"/>
      <c r="D5" s="453"/>
      <c r="E5" s="453"/>
      <c r="F5" s="453"/>
      <c r="G5" s="453" t="s">
        <v>1</v>
      </c>
      <c r="H5" s="453" t="s">
        <v>118</v>
      </c>
      <c r="I5" s="456" t="s">
        <v>208</v>
      </c>
      <c r="J5" s="456"/>
      <c r="K5" s="457"/>
    </row>
    <row r="6" spans="1:15" ht="7.5" customHeight="1" x14ac:dyDescent="0.35">
      <c r="A6" s="454"/>
      <c r="B6" s="455"/>
      <c r="C6" s="455"/>
      <c r="D6" s="455"/>
      <c r="E6" s="455"/>
      <c r="F6" s="455"/>
      <c r="G6" s="455"/>
      <c r="H6" s="455"/>
      <c r="I6" s="455" t="s">
        <v>2</v>
      </c>
      <c r="J6" s="448" t="s">
        <v>3</v>
      </c>
      <c r="K6" s="449" t="s">
        <v>4</v>
      </c>
      <c r="M6" s="46"/>
    </row>
    <row r="7" spans="1:15" ht="8.5" hidden="1" customHeight="1" x14ac:dyDescent="0.35">
      <c r="A7" s="454"/>
      <c r="B7" s="455"/>
      <c r="C7" s="455"/>
      <c r="D7" s="455"/>
      <c r="E7" s="455"/>
      <c r="F7" s="455"/>
      <c r="G7" s="455"/>
      <c r="H7" s="455"/>
      <c r="I7" s="455"/>
      <c r="J7" s="448"/>
      <c r="K7" s="449"/>
    </row>
    <row r="8" spans="1:15" ht="8.5" hidden="1" customHeight="1" x14ac:dyDescent="0.35">
      <c r="A8" s="454"/>
      <c r="B8" s="455"/>
      <c r="C8" s="455"/>
      <c r="D8" s="455"/>
      <c r="E8" s="455"/>
      <c r="F8" s="455"/>
      <c r="G8" s="455"/>
      <c r="H8" s="455"/>
      <c r="I8" s="455"/>
      <c r="J8" s="448"/>
      <c r="K8" s="449"/>
      <c r="M8" s="46"/>
      <c r="N8" s="242"/>
    </row>
    <row r="9" spans="1:15" ht="46.5" customHeight="1" x14ac:dyDescent="0.35">
      <c r="A9" s="267" t="s">
        <v>218</v>
      </c>
      <c r="B9" s="255" t="s">
        <v>219</v>
      </c>
      <c r="C9" s="255" t="s">
        <v>220</v>
      </c>
      <c r="D9" s="255" t="s">
        <v>221</v>
      </c>
      <c r="E9" s="255" t="s">
        <v>222</v>
      </c>
      <c r="F9" s="254"/>
      <c r="G9" s="455"/>
      <c r="H9" s="455"/>
      <c r="I9" s="455"/>
      <c r="J9" s="448"/>
      <c r="K9" s="449"/>
      <c r="M9" s="46"/>
      <c r="N9" s="242"/>
    </row>
    <row r="10" spans="1:15" ht="12" thickBot="1" x14ac:dyDescent="0.4">
      <c r="A10" s="450">
        <v>1</v>
      </c>
      <c r="B10" s="451"/>
      <c r="C10" s="451"/>
      <c r="D10" s="451"/>
      <c r="E10" s="451"/>
      <c r="F10" s="268"/>
      <c r="G10" s="269">
        <v>2</v>
      </c>
      <c r="H10" s="269">
        <v>3</v>
      </c>
      <c r="I10" s="268">
        <v>4</v>
      </c>
      <c r="J10" s="270">
        <v>5</v>
      </c>
      <c r="K10" s="271">
        <v>6</v>
      </c>
      <c r="M10" s="242"/>
      <c r="N10" s="46"/>
    </row>
    <row r="11" spans="1:15" ht="12" thickTop="1" x14ac:dyDescent="0.35">
      <c r="A11" s="260">
        <v>7</v>
      </c>
      <c r="B11" s="32"/>
      <c r="C11" s="32"/>
      <c r="D11" s="31"/>
      <c r="E11" s="32"/>
      <c r="F11" s="32"/>
      <c r="G11" s="35" t="s">
        <v>6</v>
      </c>
      <c r="H11" s="29"/>
      <c r="I11" s="19"/>
      <c r="J11" s="23"/>
      <c r="K11" s="67">
        <f>K12+K52+K57+K67+K63+K73</f>
        <v>2224048444</v>
      </c>
      <c r="L11" s="243"/>
      <c r="M11" s="46"/>
      <c r="N11" s="243"/>
      <c r="O11" s="46"/>
    </row>
    <row r="12" spans="1:15" s="3" customFormat="1" ht="23" x14ac:dyDescent="0.35">
      <c r="A12" s="261">
        <v>7</v>
      </c>
      <c r="B12" s="257" t="s">
        <v>223</v>
      </c>
      <c r="C12" s="257" t="s">
        <v>223</v>
      </c>
      <c r="D12" s="233"/>
      <c r="E12" s="234"/>
      <c r="F12" s="233"/>
      <c r="G12" s="228" t="s">
        <v>140</v>
      </c>
      <c r="H12" s="272" t="s">
        <v>267</v>
      </c>
      <c r="I12" s="235"/>
      <c r="J12" s="236"/>
      <c r="K12" s="237">
        <f>K13+K20+K24+K27+K31+K37+K40+K43</f>
        <v>2161048444</v>
      </c>
      <c r="L12" s="232"/>
      <c r="M12" s="100"/>
      <c r="N12" s="100"/>
    </row>
    <row r="13" spans="1:15" ht="23" x14ac:dyDescent="0.35">
      <c r="A13" s="262">
        <v>7</v>
      </c>
      <c r="B13" s="263" t="s">
        <v>223</v>
      </c>
      <c r="C13" s="263" t="s">
        <v>223</v>
      </c>
      <c r="D13" s="244" t="s">
        <v>224</v>
      </c>
      <c r="E13" s="245"/>
      <c r="F13" s="245"/>
      <c r="G13" s="246" t="s">
        <v>217</v>
      </c>
      <c r="H13" s="275" t="s">
        <v>268</v>
      </c>
      <c r="I13" s="248" t="s">
        <v>17</v>
      </c>
      <c r="J13" s="249"/>
      <c r="K13" s="250">
        <f>K14+K15+K16+K17+K18+K19</f>
        <v>10000000</v>
      </c>
      <c r="L13" s="242"/>
      <c r="M13" s="46"/>
      <c r="N13" s="242"/>
    </row>
    <row r="14" spans="1:15" ht="23" x14ac:dyDescent="0.35">
      <c r="A14" s="264">
        <v>7</v>
      </c>
      <c r="B14" s="256" t="s">
        <v>223</v>
      </c>
      <c r="C14" s="256" t="s">
        <v>223</v>
      </c>
      <c r="D14" s="22" t="s">
        <v>224</v>
      </c>
      <c r="E14" s="256" t="s">
        <v>223</v>
      </c>
      <c r="F14" s="22">
        <v>1</v>
      </c>
      <c r="G14" s="21" t="s">
        <v>148</v>
      </c>
      <c r="H14" s="320" t="s">
        <v>269</v>
      </c>
      <c r="I14" s="14" t="s">
        <v>17</v>
      </c>
      <c r="J14" s="25" t="s">
        <v>320</v>
      </c>
      <c r="K14" s="69">
        <v>10000000</v>
      </c>
      <c r="L14" s="242"/>
      <c r="M14" s="44"/>
      <c r="N14" s="46"/>
    </row>
    <row r="15" spans="1:15" x14ac:dyDescent="0.35">
      <c r="A15" s="264">
        <v>7</v>
      </c>
      <c r="B15" s="256" t="s">
        <v>223</v>
      </c>
      <c r="C15" s="256" t="s">
        <v>223</v>
      </c>
      <c r="D15" s="22" t="s">
        <v>224</v>
      </c>
      <c r="E15" s="256" t="s">
        <v>229</v>
      </c>
      <c r="F15" s="22">
        <v>2</v>
      </c>
      <c r="G15" s="21" t="s">
        <v>159</v>
      </c>
      <c r="H15" s="274" t="s">
        <v>270</v>
      </c>
      <c r="I15" s="14"/>
      <c r="J15" s="25"/>
      <c r="K15" s="69"/>
      <c r="L15" s="242"/>
      <c r="M15" s="44"/>
      <c r="N15" s="46"/>
    </row>
    <row r="16" spans="1:15" x14ac:dyDescent="0.35">
      <c r="A16" s="264">
        <v>7</v>
      </c>
      <c r="B16" s="256" t="s">
        <v>223</v>
      </c>
      <c r="C16" s="256" t="s">
        <v>223</v>
      </c>
      <c r="D16" s="22" t="s">
        <v>224</v>
      </c>
      <c r="E16" s="256" t="s">
        <v>230</v>
      </c>
      <c r="F16" s="22">
        <v>3</v>
      </c>
      <c r="G16" s="21" t="s">
        <v>160</v>
      </c>
      <c r="H16" s="274" t="s">
        <v>271</v>
      </c>
      <c r="I16" s="14"/>
      <c r="J16" s="25"/>
      <c r="K16" s="69"/>
      <c r="M16" s="44"/>
      <c r="N16" s="46"/>
    </row>
    <row r="17" spans="1:14" ht="23" x14ac:dyDescent="0.35">
      <c r="A17" s="264">
        <v>7</v>
      </c>
      <c r="B17" s="256" t="s">
        <v>223</v>
      </c>
      <c r="C17" s="256" t="s">
        <v>223</v>
      </c>
      <c r="D17" s="22" t="s">
        <v>224</v>
      </c>
      <c r="E17" s="256" t="s">
        <v>231</v>
      </c>
      <c r="F17" s="22">
        <v>4</v>
      </c>
      <c r="G17" s="21" t="s">
        <v>161</v>
      </c>
      <c r="H17" s="274" t="s">
        <v>272</v>
      </c>
      <c r="I17" s="14"/>
      <c r="J17" s="25"/>
      <c r="K17" s="69"/>
      <c r="M17" s="44"/>
      <c r="N17" s="46"/>
    </row>
    <row r="18" spans="1:14" ht="23" x14ac:dyDescent="0.35">
      <c r="A18" s="264">
        <v>7</v>
      </c>
      <c r="B18" s="256" t="s">
        <v>223</v>
      </c>
      <c r="C18" s="256" t="s">
        <v>223</v>
      </c>
      <c r="D18" s="22" t="s">
        <v>224</v>
      </c>
      <c r="E18" s="256" t="s">
        <v>232</v>
      </c>
      <c r="F18" s="22">
        <v>5</v>
      </c>
      <c r="G18" s="21" t="s">
        <v>162</v>
      </c>
      <c r="H18" s="274" t="s">
        <v>273</v>
      </c>
      <c r="I18" s="14"/>
      <c r="J18" s="25"/>
      <c r="K18" s="69"/>
      <c r="M18" s="44"/>
      <c r="N18" s="46"/>
    </row>
    <row r="19" spans="1:14" ht="57.5" x14ac:dyDescent="0.35">
      <c r="A19" s="264">
        <v>7</v>
      </c>
      <c r="B19" s="256" t="s">
        <v>223</v>
      </c>
      <c r="C19" s="256" t="s">
        <v>223</v>
      </c>
      <c r="D19" s="22" t="s">
        <v>224</v>
      </c>
      <c r="E19" s="256" t="s">
        <v>233</v>
      </c>
      <c r="F19" s="22">
        <v>6</v>
      </c>
      <c r="G19" s="21" t="s">
        <v>163</v>
      </c>
      <c r="H19" s="274" t="s">
        <v>274</v>
      </c>
      <c r="I19" s="14"/>
      <c r="J19" s="25"/>
      <c r="K19" s="69"/>
      <c r="M19" s="44"/>
      <c r="N19" s="46"/>
    </row>
    <row r="20" spans="1:14" ht="23" x14ac:dyDescent="0.35">
      <c r="A20" s="262">
        <v>7</v>
      </c>
      <c r="B20" s="263" t="s">
        <v>223</v>
      </c>
      <c r="C20" s="263" t="s">
        <v>223</v>
      </c>
      <c r="D20" s="244" t="s">
        <v>225</v>
      </c>
      <c r="E20" s="245"/>
      <c r="F20" s="245"/>
      <c r="G20" s="246" t="s">
        <v>249</v>
      </c>
      <c r="H20" s="275" t="s">
        <v>28</v>
      </c>
      <c r="I20" s="248" t="s">
        <v>17</v>
      </c>
      <c r="J20" s="249"/>
      <c r="K20" s="250">
        <f>K21+K22+K23</f>
        <v>1734200660</v>
      </c>
      <c r="L20" s="46"/>
    </row>
    <row r="21" spans="1:14" ht="15.5" x14ac:dyDescent="0.35">
      <c r="A21" s="264">
        <v>7</v>
      </c>
      <c r="B21" s="256" t="s">
        <v>223</v>
      </c>
      <c r="C21" s="256" t="s">
        <v>223</v>
      </c>
      <c r="D21" s="22" t="s">
        <v>225</v>
      </c>
      <c r="E21" s="256" t="s">
        <v>223</v>
      </c>
      <c r="F21" s="22">
        <v>1</v>
      </c>
      <c r="G21" s="21" t="s">
        <v>151</v>
      </c>
      <c r="H21" s="274" t="s">
        <v>277</v>
      </c>
      <c r="I21" s="14" t="s">
        <v>17</v>
      </c>
      <c r="J21" s="25" t="s">
        <v>322</v>
      </c>
      <c r="K21" s="69">
        <v>1724200660</v>
      </c>
      <c r="M21" s="45"/>
    </row>
    <row r="22" spans="1:14" ht="29.5" customHeight="1" x14ac:dyDescent="0.35">
      <c r="A22" s="264">
        <v>7</v>
      </c>
      <c r="B22" s="256" t="s">
        <v>223</v>
      </c>
      <c r="C22" s="256" t="s">
        <v>223</v>
      </c>
      <c r="D22" s="22" t="s">
        <v>225</v>
      </c>
      <c r="E22" s="256" t="s">
        <v>232</v>
      </c>
      <c r="F22" s="22">
        <v>2</v>
      </c>
      <c r="G22" s="21" t="s">
        <v>234</v>
      </c>
      <c r="H22" s="274" t="s">
        <v>275</v>
      </c>
      <c r="I22" s="14"/>
      <c r="J22" s="25" t="s">
        <v>321</v>
      </c>
      <c r="K22" s="69">
        <v>10000000</v>
      </c>
    </row>
    <row r="23" spans="1:14" ht="29" customHeight="1" x14ac:dyDescent="0.35">
      <c r="A23" s="264">
        <v>7</v>
      </c>
      <c r="B23" s="256" t="s">
        <v>223</v>
      </c>
      <c r="C23" s="256" t="s">
        <v>223</v>
      </c>
      <c r="D23" s="22" t="s">
        <v>225</v>
      </c>
      <c r="E23" s="256" t="s">
        <v>235</v>
      </c>
      <c r="F23" s="22">
        <v>3</v>
      </c>
      <c r="G23" s="21" t="s">
        <v>236</v>
      </c>
      <c r="H23" s="274" t="s">
        <v>276</v>
      </c>
      <c r="I23" s="14"/>
      <c r="J23" s="25"/>
      <c r="K23" s="69"/>
    </row>
    <row r="24" spans="1:14" s="3" customFormat="1" x14ac:dyDescent="0.35">
      <c r="A24" s="262">
        <v>7</v>
      </c>
      <c r="B24" s="263" t="s">
        <v>223</v>
      </c>
      <c r="C24" s="263" t="s">
        <v>223</v>
      </c>
      <c r="D24" s="244" t="s">
        <v>226</v>
      </c>
      <c r="E24" s="245"/>
      <c r="F24" s="244"/>
      <c r="G24" s="246" t="s">
        <v>250</v>
      </c>
      <c r="H24" s="275" t="s">
        <v>166</v>
      </c>
      <c r="I24" s="251"/>
      <c r="J24" s="252"/>
      <c r="K24" s="253">
        <f>K25</f>
        <v>0</v>
      </c>
    </row>
    <row r="25" spans="1:14" ht="23" x14ac:dyDescent="0.35">
      <c r="A25" s="264">
        <v>7</v>
      </c>
      <c r="B25" s="256" t="s">
        <v>223</v>
      </c>
      <c r="C25" s="256" t="s">
        <v>223</v>
      </c>
      <c r="D25" s="22" t="s">
        <v>226</v>
      </c>
      <c r="E25" s="256" t="s">
        <v>232</v>
      </c>
      <c r="F25" s="22">
        <v>1</v>
      </c>
      <c r="G25" s="21" t="s">
        <v>167</v>
      </c>
      <c r="H25" s="274" t="s">
        <v>278</v>
      </c>
      <c r="I25" s="14" t="s">
        <v>17</v>
      </c>
      <c r="J25" s="25"/>
      <c r="K25" s="69">
        <v>0</v>
      </c>
    </row>
    <row r="26" spans="1:14" x14ac:dyDescent="0.35">
      <c r="A26" s="265"/>
      <c r="B26" s="22"/>
      <c r="C26" s="22"/>
      <c r="D26" s="15"/>
      <c r="E26" s="22"/>
      <c r="F26" s="22"/>
      <c r="G26" s="21"/>
      <c r="H26" s="274"/>
      <c r="I26" s="14"/>
      <c r="J26" s="25"/>
      <c r="K26" s="69"/>
    </row>
    <row r="27" spans="1:14" ht="27" customHeight="1" x14ac:dyDescent="0.35">
      <c r="A27" s="262">
        <v>7</v>
      </c>
      <c r="B27" s="263" t="s">
        <v>223</v>
      </c>
      <c r="C27" s="263" t="s">
        <v>223</v>
      </c>
      <c r="D27" s="244" t="s">
        <v>227</v>
      </c>
      <c r="E27" s="245"/>
      <c r="F27" s="245"/>
      <c r="G27" s="246" t="s">
        <v>251</v>
      </c>
      <c r="H27" s="275" t="s">
        <v>142</v>
      </c>
      <c r="I27" s="248"/>
      <c r="J27" s="249"/>
      <c r="K27" s="250">
        <f>K28+K29+K30</f>
        <v>10000000</v>
      </c>
    </row>
    <row r="28" spans="1:14" ht="34.5" x14ac:dyDescent="0.35">
      <c r="A28" s="264" t="s">
        <v>237</v>
      </c>
      <c r="B28" s="256" t="s">
        <v>223</v>
      </c>
      <c r="C28" s="256" t="s">
        <v>223</v>
      </c>
      <c r="D28" s="256" t="s">
        <v>227</v>
      </c>
      <c r="E28" s="256" t="s">
        <v>229</v>
      </c>
      <c r="F28" s="22">
        <v>1</v>
      </c>
      <c r="G28" s="21" t="s">
        <v>168</v>
      </c>
      <c r="H28" s="274" t="s">
        <v>279</v>
      </c>
      <c r="I28" s="14"/>
      <c r="J28" s="25"/>
      <c r="K28" s="69"/>
    </row>
    <row r="29" spans="1:14" x14ac:dyDescent="0.35">
      <c r="A29" s="264" t="s">
        <v>237</v>
      </c>
      <c r="B29" s="256" t="s">
        <v>223</v>
      </c>
      <c r="C29" s="256" t="s">
        <v>223</v>
      </c>
      <c r="D29" s="256" t="s">
        <v>227</v>
      </c>
      <c r="E29" s="256" t="s">
        <v>231</v>
      </c>
      <c r="F29" s="22">
        <v>2</v>
      </c>
      <c r="G29" s="21" t="s">
        <v>169</v>
      </c>
      <c r="H29" s="274" t="s">
        <v>280</v>
      </c>
      <c r="I29" s="14"/>
      <c r="J29" s="25"/>
      <c r="K29" s="69"/>
    </row>
    <row r="30" spans="1:14" ht="23" x14ac:dyDescent="0.35">
      <c r="A30" s="264" t="s">
        <v>237</v>
      </c>
      <c r="B30" s="256" t="s">
        <v>223</v>
      </c>
      <c r="C30" s="256" t="s">
        <v>223</v>
      </c>
      <c r="D30" s="256" t="s">
        <v>227</v>
      </c>
      <c r="E30" s="256" t="s">
        <v>238</v>
      </c>
      <c r="F30" s="22">
        <v>3</v>
      </c>
      <c r="G30" s="21" t="s">
        <v>154</v>
      </c>
      <c r="H30" s="274" t="s">
        <v>281</v>
      </c>
      <c r="I30" s="14" t="s">
        <v>17</v>
      </c>
      <c r="J30" s="14" t="s">
        <v>323</v>
      </c>
      <c r="K30" s="69">
        <v>10000000</v>
      </c>
    </row>
    <row r="31" spans="1:14" x14ac:dyDescent="0.35">
      <c r="A31" s="262" t="s">
        <v>237</v>
      </c>
      <c r="B31" s="263" t="s">
        <v>223</v>
      </c>
      <c r="C31" s="263" t="s">
        <v>223</v>
      </c>
      <c r="D31" s="244" t="s">
        <v>228</v>
      </c>
      <c r="E31" s="245"/>
      <c r="F31" s="245"/>
      <c r="G31" s="246" t="s">
        <v>252</v>
      </c>
      <c r="H31" s="275"/>
      <c r="I31" s="248"/>
      <c r="J31" s="248"/>
      <c r="K31" s="250">
        <f>K32+K33+K34+K35</f>
        <v>48487784</v>
      </c>
    </row>
    <row r="32" spans="1:14" ht="23" x14ac:dyDescent="0.35">
      <c r="A32" s="264" t="s">
        <v>237</v>
      </c>
      <c r="B32" s="256" t="s">
        <v>223</v>
      </c>
      <c r="C32" s="256" t="s">
        <v>223</v>
      </c>
      <c r="D32" s="256" t="s">
        <v>228</v>
      </c>
      <c r="E32" s="256" t="s">
        <v>223</v>
      </c>
      <c r="F32" s="22">
        <v>1</v>
      </c>
      <c r="G32" s="21" t="s">
        <v>171</v>
      </c>
      <c r="H32" s="274" t="s">
        <v>282</v>
      </c>
      <c r="I32" s="14"/>
      <c r="J32" s="14"/>
      <c r="K32" s="69"/>
    </row>
    <row r="33" spans="1:13" ht="34.5" x14ac:dyDescent="0.35">
      <c r="A33" s="264" t="s">
        <v>237</v>
      </c>
      <c r="B33" s="256" t="s">
        <v>223</v>
      </c>
      <c r="C33" s="256" t="s">
        <v>223</v>
      </c>
      <c r="D33" s="256" t="s">
        <v>228</v>
      </c>
      <c r="E33" s="256" t="s">
        <v>229</v>
      </c>
      <c r="F33" s="22">
        <v>2</v>
      </c>
      <c r="G33" s="21" t="s">
        <v>155</v>
      </c>
      <c r="H33" s="274" t="s">
        <v>283</v>
      </c>
      <c r="I33" s="14" t="s">
        <v>17</v>
      </c>
      <c r="J33" s="14" t="s">
        <v>324</v>
      </c>
      <c r="K33" s="69">
        <v>10000000</v>
      </c>
    </row>
    <row r="34" spans="1:13" ht="23" x14ac:dyDescent="0.35">
      <c r="A34" s="264" t="s">
        <v>237</v>
      </c>
      <c r="B34" s="256" t="s">
        <v>223</v>
      </c>
      <c r="C34" s="256" t="s">
        <v>223</v>
      </c>
      <c r="D34" s="256" t="s">
        <v>228</v>
      </c>
      <c r="E34" s="256" t="s">
        <v>233</v>
      </c>
      <c r="F34" s="22">
        <v>3</v>
      </c>
      <c r="G34" s="21" t="s">
        <v>172</v>
      </c>
      <c r="H34" s="274" t="s">
        <v>284</v>
      </c>
      <c r="I34" s="14"/>
      <c r="J34" s="14"/>
      <c r="K34" s="69"/>
    </row>
    <row r="35" spans="1:13" ht="34.5" x14ac:dyDescent="0.35">
      <c r="A35" s="264" t="s">
        <v>237</v>
      </c>
      <c r="B35" s="256" t="s">
        <v>223</v>
      </c>
      <c r="C35" s="256" t="s">
        <v>223</v>
      </c>
      <c r="D35" s="256" t="s">
        <v>228</v>
      </c>
      <c r="E35" s="256" t="s">
        <v>238</v>
      </c>
      <c r="F35" s="22">
        <v>4</v>
      </c>
      <c r="G35" s="21" t="s">
        <v>173</v>
      </c>
      <c r="H35" s="274" t="s">
        <v>285</v>
      </c>
      <c r="I35" s="14" t="s">
        <v>17</v>
      </c>
      <c r="J35" s="14" t="s">
        <v>322</v>
      </c>
      <c r="K35" s="69">
        <v>38487784</v>
      </c>
      <c r="M35" s="46">
        <f>K35-M11</f>
        <v>38487784</v>
      </c>
    </row>
    <row r="36" spans="1:13" x14ac:dyDescent="0.35">
      <c r="A36" s="265"/>
      <c r="B36" s="22"/>
      <c r="C36" s="22"/>
      <c r="D36" s="15"/>
      <c r="E36" s="22"/>
      <c r="F36" s="22"/>
      <c r="G36" s="21"/>
      <c r="H36" s="274"/>
      <c r="I36" s="14"/>
      <c r="J36" s="14"/>
      <c r="K36" s="69"/>
    </row>
    <row r="37" spans="1:13" ht="23" x14ac:dyDescent="0.35">
      <c r="A37" s="262" t="s">
        <v>237</v>
      </c>
      <c r="B37" s="263" t="s">
        <v>223</v>
      </c>
      <c r="C37" s="263" t="s">
        <v>223</v>
      </c>
      <c r="D37" s="244" t="s">
        <v>239</v>
      </c>
      <c r="E37" s="245"/>
      <c r="F37" s="245"/>
      <c r="G37" s="246" t="s">
        <v>253</v>
      </c>
      <c r="H37" s="275"/>
      <c r="I37" s="248"/>
      <c r="J37" s="248"/>
      <c r="K37" s="250">
        <f>K38+K39</f>
        <v>0</v>
      </c>
    </row>
    <row r="38" spans="1:13" ht="23" x14ac:dyDescent="0.35">
      <c r="A38" s="264" t="s">
        <v>237</v>
      </c>
      <c r="B38" s="256" t="s">
        <v>223</v>
      </c>
      <c r="C38" s="256" t="s">
        <v>223</v>
      </c>
      <c r="D38" s="256" t="s">
        <v>239</v>
      </c>
      <c r="E38" s="256" t="s">
        <v>229</v>
      </c>
      <c r="F38" s="22">
        <v>1</v>
      </c>
      <c r="G38" s="21" t="s">
        <v>175</v>
      </c>
      <c r="H38" s="274" t="s">
        <v>286</v>
      </c>
      <c r="I38" s="14"/>
      <c r="J38" s="14"/>
      <c r="K38" s="69">
        <v>0</v>
      </c>
    </row>
    <row r="39" spans="1:13" ht="23" x14ac:dyDescent="0.35">
      <c r="A39" s="264" t="s">
        <v>237</v>
      </c>
      <c r="B39" s="256" t="s">
        <v>223</v>
      </c>
      <c r="C39" s="256" t="s">
        <v>223</v>
      </c>
      <c r="D39" s="256" t="s">
        <v>239</v>
      </c>
      <c r="E39" s="256" t="s">
        <v>232</v>
      </c>
      <c r="F39" s="22">
        <v>2</v>
      </c>
      <c r="G39" s="21" t="s">
        <v>176</v>
      </c>
      <c r="H39" s="274" t="s">
        <v>287</v>
      </c>
      <c r="I39" s="14"/>
      <c r="J39" s="14"/>
      <c r="K39" s="69"/>
    </row>
    <row r="40" spans="1:13" x14ac:dyDescent="0.35">
      <c r="A40" s="262" t="s">
        <v>237</v>
      </c>
      <c r="B40" s="263" t="s">
        <v>223</v>
      </c>
      <c r="C40" s="263" t="s">
        <v>223</v>
      </c>
      <c r="D40" s="244" t="s">
        <v>240</v>
      </c>
      <c r="E40" s="245"/>
      <c r="F40" s="245"/>
      <c r="G40" s="246" t="s">
        <v>254</v>
      </c>
      <c r="H40" s="275"/>
      <c r="I40" s="248"/>
      <c r="J40" s="248"/>
      <c r="K40" s="250">
        <f>K41+K42</f>
        <v>307000000</v>
      </c>
    </row>
    <row r="41" spans="1:13" ht="23" x14ac:dyDescent="0.35">
      <c r="A41" s="264" t="s">
        <v>237</v>
      </c>
      <c r="B41" s="256" t="s">
        <v>223</v>
      </c>
      <c r="C41" s="256" t="s">
        <v>223</v>
      </c>
      <c r="D41" s="256" t="s">
        <v>240</v>
      </c>
      <c r="E41" s="256" t="s">
        <v>229</v>
      </c>
      <c r="F41" s="22">
        <v>1</v>
      </c>
      <c r="G41" s="21" t="s">
        <v>178</v>
      </c>
      <c r="H41" s="274" t="s">
        <v>288</v>
      </c>
      <c r="I41" s="14" t="s">
        <v>17</v>
      </c>
      <c r="J41" s="14" t="s">
        <v>322</v>
      </c>
      <c r="K41" s="69">
        <v>7000000</v>
      </c>
    </row>
    <row r="42" spans="1:13" ht="23" x14ac:dyDescent="0.35">
      <c r="A42" s="264" t="s">
        <v>237</v>
      </c>
      <c r="B42" s="256" t="s">
        <v>223</v>
      </c>
      <c r="C42" s="256" t="s">
        <v>223</v>
      </c>
      <c r="D42" s="256" t="s">
        <v>240</v>
      </c>
      <c r="E42" s="256" t="s">
        <v>231</v>
      </c>
      <c r="F42" s="22">
        <v>2</v>
      </c>
      <c r="G42" s="21" t="s">
        <v>179</v>
      </c>
      <c r="H42" s="274" t="s">
        <v>289</v>
      </c>
      <c r="I42" s="14" t="s">
        <v>17</v>
      </c>
      <c r="J42" s="14" t="s">
        <v>115</v>
      </c>
      <c r="K42" s="69">
        <v>300000000</v>
      </c>
    </row>
    <row r="43" spans="1:13" ht="23" x14ac:dyDescent="0.35">
      <c r="A43" s="262" t="s">
        <v>237</v>
      </c>
      <c r="B43" s="263" t="s">
        <v>223</v>
      </c>
      <c r="C43" s="263" t="s">
        <v>223</v>
      </c>
      <c r="D43" s="244" t="s">
        <v>241</v>
      </c>
      <c r="E43" s="245"/>
      <c r="F43" s="245"/>
      <c r="G43" s="246" t="s">
        <v>255</v>
      </c>
      <c r="H43" s="275"/>
      <c r="I43" s="248"/>
      <c r="J43" s="248"/>
      <c r="K43" s="250">
        <f>K44+K45+K46+K47+K48+K49+K50</f>
        <v>51360000</v>
      </c>
      <c r="M43" s="242">
        <v>259200000</v>
      </c>
    </row>
    <row r="44" spans="1:13" ht="34.5" x14ac:dyDescent="0.35">
      <c r="A44" s="264" t="s">
        <v>237</v>
      </c>
      <c r="B44" s="256" t="s">
        <v>223</v>
      </c>
      <c r="C44" s="256" t="s">
        <v>223</v>
      </c>
      <c r="D44" s="256" t="s">
        <v>241</v>
      </c>
      <c r="E44" s="256" t="s">
        <v>223</v>
      </c>
      <c r="F44" s="22">
        <v>1</v>
      </c>
      <c r="G44" s="21" t="s">
        <v>181</v>
      </c>
      <c r="H44" s="274" t="s">
        <v>290</v>
      </c>
      <c r="I44" s="14" t="s">
        <v>17</v>
      </c>
      <c r="J44" s="14" t="s">
        <v>324</v>
      </c>
      <c r="K44" s="69">
        <v>33360000</v>
      </c>
      <c r="M44" s="242">
        <v>240647784</v>
      </c>
    </row>
    <row r="45" spans="1:13" ht="46" x14ac:dyDescent="0.35">
      <c r="A45" s="264" t="s">
        <v>237</v>
      </c>
      <c r="B45" s="256" t="s">
        <v>223</v>
      </c>
      <c r="C45" s="256" t="s">
        <v>223</v>
      </c>
      <c r="D45" s="256" t="s">
        <v>241</v>
      </c>
      <c r="E45" s="256" t="s">
        <v>229</v>
      </c>
      <c r="F45" s="22">
        <v>2</v>
      </c>
      <c r="G45" s="21" t="s">
        <v>182</v>
      </c>
      <c r="H45" s="274" t="s">
        <v>291</v>
      </c>
      <c r="I45" s="14" t="s">
        <v>17</v>
      </c>
      <c r="J45" s="14" t="s">
        <v>325</v>
      </c>
      <c r="K45" s="69">
        <v>18000000</v>
      </c>
      <c r="M45" s="243">
        <f>SUM(M43:M44)</f>
        <v>499847784</v>
      </c>
    </row>
    <row r="46" spans="1:13" x14ac:dyDescent="0.35">
      <c r="A46" s="264" t="s">
        <v>237</v>
      </c>
      <c r="B46" s="256" t="s">
        <v>223</v>
      </c>
      <c r="C46" s="256" t="s">
        <v>223</v>
      </c>
      <c r="D46" s="256" t="s">
        <v>241</v>
      </c>
      <c r="E46" s="256" t="s">
        <v>232</v>
      </c>
      <c r="F46" s="22">
        <v>3</v>
      </c>
      <c r="G46" s="21" t="s">
        <v>183</v>
      </c>
      <c r="H46" s="274" t="s">
        <v>292</v>
      </c>
      <c r="I46" s="14"/>
      <c r="J46" s="14"/>
      <c r="K46" s="69">
        <v>0</v>
      </c>
    </row>
    <row r="47" spans="1:13" ht="23" x14ac:dyDescent="0.35">
      <c r="A47" s="264" t="s">
        <v>237</v>
      </c>
      <c r="B47" s="256" t="s">
        <v>223</v>
      </c>
      <c r="C47" s="256" t="s">
        <v>223</v>
      </c>
      <c r="D47" s="256" t="s">
        <v>241</v>
      </c>
      <c r="E47" s="256" t="s">
        <v>233</v>
      </c>
      <c r="F47" s="22">
        <v>4</v>
      </c>
      <c r="G47" s="21" t="s">
        <v>184</v>
      </c>
      <c r="H47" s="274" t="s">
        <v>293</v>
      </c>
      <c r="I47" s="14"/>
      <c r="J47" s="14"/>
      <c r="K47" s="69">
        <v>0</v>
      </c>
    </row>
    <row r="48" spans="1:13" x14ac:dyDescent="0.35">
      <c r="A48" s="264" t="s">
        <v>237</v>
      </c>
      <c r="B48" s="256" t="s">
        <v>223</v>
      </c>
      <c r="C48" s="256" t="s">
        <v>223</v>
      </c>
      <c r="D48" s="256" t="s">
        <v>241</v>
      </c>
      <c r="E48" s="256" t="s">
        <v>235</v>
      </c>
      <c r="F48" s="22">
        <v>5</v>
      </c>
      <c r="G48" s="21" t="s">
        <v>185</v>
      </c>
      <c r="H48" s="274" t="s">
        <v>294</v>
      </c>
      <c r="I48" s="14"/>
      <c r="J48" s="14"/>
      <c r="K48" s="69">
        <v>0</v>
      </c>
    </row>
    <row r="49" spans="1:12" ht="23" x14ac:dyDescent="0.35">
      <c r="A49" s="264" t="s">
        <v>237</v>
      </c>
      <c r="B49" s="256" t="s">
        <v>223</v>
      </c>
      <c r="C49" s="256" t="s">
        <v>223</v>
      </c>
      <c r="D49" s="256" t="s">
        <v>241</v>
      </c>
      <c r="E49" s="256" t="s">
        <v>238</v>
      </c>
      <c r="F49" s="22">
        <v>6</v>
      </c>
      <c r="G49" s="21" t="s">
        <v>156</v>
      </c>
      <c r="H49" s="274" t="s">
        <v>295</v>
      </c>
      <c r="I49" s="14"/>
      <c r="J49" s="14"/>
      <c r="K49" s="69"/>
    </row>
    <row r="50" spans="1:12" ht="34.5" x14ac:dyDescent="0.35">
      <c r="A50" s="264" t="s">
        <v>237</v>
      </c>
      <c r="B50" s="256" t="s">
        <v>223</v>
      </c>
      <c r="C50" s="256" t="s">
        <v>223</v>
      </c>
      <c r="D50" s="256" t="s">
        <v>241</v>
      </c>
      <c r="E50" s="256" t="s">
        <v>242</v>
      </c>
      <c r="F50" s="22">
        <v>7</v>
      </c>
      <c r="G50" s="21" t="s">
        <v>186</v>
      </c>
      <c r="H50" s="274" t="s">
        <v>296</v>
      </c>
      <c r="I50" s="14"/>
      <c r="J50" s="14"/>
      <c r="K50" s="69"/>
    </row>
    <row r="51" spans="1:12" x14ac:dyDescent="0.35">
      <c r="A51" s="265"/>
      <c r="B51" s="22"/>
      <c r="C51" s="22"/>
      <c r="D51" s="15"/>
      <c r="E51" s="22"/>
      <c r="F51" s="22"/>
      <c r="G51" s="21"/>
      <c r="H51" s="274"/>
      <c r="I51" s="14"/>
      <c r="J51" s="14"/>
      <c r="K51" s="69"/>
    </row>
    <row r="52" spans="1:12" s="3" customFormat="1" ht="26.5" customHeight="1" x14ac:dyDescent="0.35">
      <c r="A52" s="261">
        <v>7</v>
      </c>
      <c r="B52" s="257" t="s">
        <v>223</v>
      </c>
      <c r="C52" s="257" t="s">
        <v>229</v>
      </c>
      <c r="D52" s="257"/>
      <c r="E52" s="258"/>
      <c r="F52" s="257"/>
      <c r="G52" s="228" t="s">
        <v>256</v>
      </c>
      <c r="H52" s="272" t="s">
        <v>297</v>
      </c>
      <c r="I52" s="235"/>
      <c r="J52" s="235"/>
      <c r="K52" s="237">
        <f>K53+K55</f>
        <v>10000000</v>
      </c>
      <c r="L52" s="3">
        <v>30000000</v>
      </c>
    </row>
    <row r="53" spans="1:12" ht="34.5" x14ac:dyDescent="0.35">
      <c r="A53" s="266">
        <v>7</v>
      </c>
      <c r="B53" s="263" t="s">
        <v>223</v>
      </c>
      <c r="C53" s="263" t="s">
        <v>229</v>
      </c>
      <c r="D53" s="244" t="s">
        <v>224</v>
      </c>
      <c r="E53" s="245"/>
      <c r="F53" s="245"/>
      <c r="G53" s="246" t="s">
        <v>257</v>
      </c>
      <c r="H53" s="275" t="s">
        <v>298</v>
      </c>
      <c r="I53" s="248"/>
      <c r="J53" s="248"/>
      <c r="K53" s="250">
        <f>K54</f>
        <v>10000000</v>
      </c>
    </row>
    <row r="54" spans="1:12" ht="28" customHeight="1" x14ac:dyDescent="0.35">
      <c r="A54" s="264" t="s">
        <v>237</v>
      </c>
      <c r="B54" s="256" t="s">
        <v>223</v>
      </c>
      <c r="C54" s="256" t="s">
        <v>229</v>
      </c>
      <c r="D54" s="256" t="s">
        <v>224</v>
      </c>
      <c r="E54" s="256"/>
      <c r="F54" s="22"/>
      <c r="G54" s="21" t="s">
        <v>188</v>
      </c>
      <c r="H54" s="274" t="s">
        <v>299</v>
      </c>
      <c r="I54" s="14" t="s">
        <v>17</v>
      </c>
      <c r="J54" s="273" t="s">
        <v>326</v>
      </c>
      <c r="K54" s="69">
        <v>10000000</v>
      </c>
    </row>
    <row r="55" spans="1:12" ht="34.5" x14ac:dyDescent="0.35">
      <c r="A55" s="266">
        <v>7</v>
      </c>
      <c r="B55" s="263" t="s">
        <v>242</v>
      </c>
      <c r="C55" s="263" t="s">
        <v>229</v>
      </c>
      <c r="D55" s="244" t="s">
        <v>225</v>
      </c>
      <c r="E55" s="245"/>
      <c r="F55" s="245"/>
      <c r="G55" s="246" t="s">
        <v>258</v>
      </c>
      <c r="H55" s="275" t="s">
        <v>298</v>
      </c>
      <c r="I55" s="248"/>
      <c r="J55" s="248"/>
      <c r="K55" s="250">
        <f>K56</f>
        <v>0</v>
      </c>
    </row>
    <row r="56" spans="1:12" ht="23" x14ac:dyDescent="0.35">
      <c r="A56" s="264" t="s">
        <v>237</v>
      </c>
      <c r="B56" s="256" t="s">
        <v>223</v>
      </c>
      <c r="C56" s="256" t="s">
        <v>229</v>
      </c>
      <c r="D56" s="256" t="s">
        <v>225</v>
      </c>
      <c r="E56" s="256" t="s">
        <v>230</v>
      </c>
      <c r="F56" s="22">
        <v>1</v>
      </c>
      <c r="G56" s="21" t="s">
        <v>190</v>
      </c>
      <c r="H56" s="274" t="s">
        <v>300</v>
      </c>
      <c r="I56" s="14"/>
      <c r="J56" s="14"/>
      <c r="K56" s="69">
        <v>0</v>
      </c>
    </row>
    <row r="57" spans="1:12" ht="24" customHeight="1" x14ac:dyDescent="0.35">
      <c r="A57" s="261">
        <v>7</v>
      </c>
      <c r="B57" s="257" t="s">
        <v>223</v>
      </c>
      <c r="C57" s="257" t="s">
        <v>230</v>
      </c>
      <c r="D57" s="233"/>
      <c r="E57" s="234"/>
      <c r="F57" s="234"/>
      <c r="G57" s="228" t="s">
        <v>259</v>
      </c>
      <c r="H57" s="272" t="s">
        <v>301</v>
      </c>
      <c r="I57" s="238"/>
      <c r="J57" s="238"/>
      <c r="K57" s="240">
        <f>K58</f>
        <v>10000000</v>
      </c>
      <c r="L57" s="2">
        <v>15000000</v>
      </c>
    </row>
    <row r="58" spans="1:12" ht="34.5" x14ac:dyDescent="0.35">
      <c r="A58" s="266">
        <v>7</v>
      </c>
      <c r="B58" s="263" t="s">
        <v>223</v>
      </c>
      <c r="C58" s="263" t="s">
        <v>230</v>
      </c>
      <c r="D58" s="244" t="s">
        <v>224</v>
      </c>
      <c r="E58" s="245">
        <v>1</v>
      </c>
      <c r="F58" s="245"/>
      <c r="G58" s="246" t="s">
        <v>260</v>
      </c>
      <c r="H58" s="275" t="s">
        <v>298</v>
      </c>
      <c r="I58" s="248"/>
      <c r="J58" s="248"/>
      <c r="K58" s="250">
        <f>K59+K60+K61</f>
        <v>10000000</v>
      </c>
    </row>
    <row r="59" spans="1:12" ht="46" x14ac:dyDescent="0.35">
      <c r="A59" s="264" t="s">
        <v>237</v>
      </c>
      <c r="B59" s="256" t="s">
        <v>223</v>
      </c>
      <c r="C59" s="256" t="s">
        <v>230</v>
      </c>
      <c r="D59" s="256" t="s">
        <v>224</v>
      </c>
      <c r="E59" s="256" t="s">
        <v>223</v>
      </c>
      <c r="F59" s="22">
        <v>1</v>
      </c>
      <c r="G59" s="21" t="s">
        <v>157</v>
      </c>
      <c r="H59" s="274" t="s">
        <v>302</v>
      </c>
      <c r="I59" s="14" t="s">
        <v>17</v>
      </c>
      <c r="J59" s="14" t="s">
        <v>327</v>
      </c>
      <c r="K59" s="69">
        <v>10000000</v>
      </c>
    </row>
    <row r="60" spans="1:12" ht="34.5" x14ac:dyDescent="0.35">
      <c r="A60" s="264" t="s">
        <v>237</v>
      </c>
      <c r="B60" s="256" t="s">
        <v>223</v>
      </c>
      <c r="C60" s="256" t="s">
        <v>230</v>
      </c>
      <c r="D60" s="256" t="s">
        <v>224</v>
      </c>
      <c r="E60" s="256" t="s">
        <v>229</v>
      </c>
      <c r="F60" s="22">
        <v>2</v>
      </c>
      <c r="G60" s="21" t="s">
        <v>192</v>
      </c>
      <c r="H60" s="274" t="s">
        <v>304</v>
      </c>
      <c r="I60" s="14"/>
      <c r="J60" s="25"/>
      <c r="K60" s="69">
        <v>0</v>
      </c>
    </row>
    <row r="61" spans="1:12" ht="46" x14ac:dyDescent="0.35">
      <c r="A61" s="264" t="s">
        <v>237</v>
      </c>
      <c r="B61" s="256" t="s">
        <v>223</v>
      </c>
      <c r="C61" s="256" t="s">
        <v>230</v>
      </c>
      <c r="D61" s="256" t="s">
        <v>224</v>
      </c>
      <c r="E61" s="256" t="s">
        <v>230</v>
      </c>
      <c r="F61" s="22">
        <v>3</v>
      </c>
      <c r="G61" s="21" t="s">
        <v>193</v>
      </c>
      <c r="H61" s="274" t="s">
        <v>303</v>
      </c>
      <c r="I61" s="14"/>
      <c r="J61" s="25"/>
      <c r="K61" s="69">
        <v>0</v>
      </c>
    </row>
    <row r="62" spans="1:12" x14ac:dyDescent="0.35">
      <c r="A62" s="265"/>
      <c r="B62" s="22"/>
      <c r="C62" s="22"/>
      <c r="D62" s="15"/>
      <c r="E62" s="22"/>
      <c r="F62" s="22"/>
      <c r="G62" s="21"/>
      <c r="H62" s="274"/>
      <c r="I62" s="14"/>
      <c r="J62" s="25"/>
      <c r="K62" s="69"/>
    </row>
    <row r="63" spans="1:12" ht="23" x14ac:dyDescent="0.35">
      <c r="A63" s="261">
        <v>7</v>
      </c>
      <c r="B63" s="257" t="s">
        <v>223</v>
      </c>
      <c r="C63" s="257" t="s">
        <v>231</v>
      </c>
      <c r="D63" s="233"/>
      <c r="E63" s="234"/>
      <c r="F63" s="234"/>
      <c r="G63" s="228" t="s">
        <v>261</v>
      </c>
      <c r="H63" s="272" t="s">
        <v>308</v>
      </c>
      <c r="I63" s="238"/>
      <c r="J63" s="239"/>
      <c r="K63" s="240">
        <f>K64</f>
        <v>23000000</v>
      </c>
      <c r="L63" s="2">
        <v>45000000</v>
      </c>
    </row>
    <row r="64" spans="1:12" ht="34.5" x14ac:dyDescent="0.35">
      <c r="A64" s="266">
        <v>7</v>
      </c>
      <c r="B64" s="263" t="s">
        <v>223</v>
      </c>
      <c r="C64" s="263" t="s">
        <v>231</v>
      </c>
      <c r="D64" s="244" t="s">
        <v>224</v>
      </c>
      <c r="E64" s="245"/>
      <c r="F64" s="245"/>
      <c r="G64" s="246" t="s">
        <v>262</v>
      </c>
      <c r="H64" s="275" t="s">
        <v>298</v>
      </c>
      <c r="I64" s="248"/>
      <c r="J64" s="249"/>
      <c r="K64" s="250">
        <f>K65+K66</f>
        <v>23000000</v>
      </c>
    </row>
    <row r="65" spans="1:12" ht="46" x14ac:dyDescent="0.35">
      <c r="A65" s="264" t="s">
        <v>237</v>
      </c>
      <c r="B65" s="256" t="s">
        <v>223</v>
      </c>
      <c r="C65" s="256" t="s">
        <v>231</v>
      </c>
      <c r="D65" s="256" t="s">
        <v>224</v>
      </c>
      <c r="E65" s="256" t="s">
        <v>223</v>
      </c>
      <c r="F65" s="22">
        <v>1</v>
      </c>
      <c r="G65" s="21" t="s">
        <v>195</v>
      </c>
      <c r="H65" s="274" t="s">
        <v>305</v>
      </c>
      <c r="I65" s="14"/>
      <c r="J65" s="25" t="s">
        <v>327</v>
      </c>
      <c r="K65" s="69">
        <v>23000000</v>
      </c>
    </row>
    <row r="66" spans="1:12" ht="23" x14ac:dyDescent="0.35">
      <c r="A66" s="264" t="s">
        <v>237</v>
      </c>
      <c r="B66" s="256" t="s">
        <v>223</v>
      </c>
      <c r="C66" s="256" t="s">
        <v>231</v>
      </c>
      <c r="D66" s="256" t="s">
        <v>224</v>
      </c>
      <c r="E66" s="256" t="s">
        <v>229</v>
      </c>
      <c r="F66" s="22">
        <v>2</v>
      </c>
      <c r="G66" s="21" t="s">
        <v>196</v>
      </c>
      <c r="H66" s="274" t="s">
        <v>306</v>
      </c>
      <c r="I66" s="14"/>
      <c r="J66" s="25"/>
      <c r="K66" s="69">
        <v>0</v>
      </c>
    </row>
    <row r="67" spans="1:12" ht="23" x14ac:dyDescent="0.35">
      <c r="A67" s="261">
        <v>7</v>
      </c>
      <c r="B67" s="257" t="s">
        <v>223</v>
      </c>
      <c r="C67" s="257" t="s">
        <v>232</v>
      </c>
      <c r="D67" s="233"/>
      <c r="E67" s="234"/>
      <c r="F67" s="234"/>
      <c r="G67" s="228" t="s">
        <v>263</v>
      </c>
      <c r="H67" s="272" t="s">
        <v>307</v>
      </c>
      <c r="I67" s="238"/>
      <c r="J67" s="239"/>
      <c r="K67" s="240">
        <f>K68</f>
        <v>5000000</v>
      </c>
      <c r="L67" s="2">
        <v>10000000</v>
      </c>
    </row>
    <row r="68" spans="1:12" ht="34.5" x14ac:dyDescent="0.35">
      <c r="A68" s="266">
        <v>7</v>
      </c>
      <c r="B68" s="263" t="s">
        <v>223</v>
      </c>
      <c r="C68" s="263" t="s">
        <v>232</v>
      </c>
      <c r="D68" s="244" t="s">
        <v>224</v>
      </c>
      <c r="E68" s="245"/>
      <c r="F68" s="245"/>
      <c r="G68" s="246" t="s">
        <v>264</v>
      </c>
      <c r="H68" s="275" t="s">
        <v>298</v>
      </c>
      <c r="I68" s="248"/>
      <c r="J68" s="249"/>
      <c r="K68" s="250">
        <f>SUM(K69:K71)</f>
        <v>5000000</v>
      </c>
    </row>
    <row r="69" spans="1:12" ht="57.5" x14ac:dyDescent="0.35">
      <c r="A69" s="264" t="s">
        <v>237</v>
      </c>
      <c r="B69" s="256" t="s">
        <v>223</v>
      </c>
      <c r="C69" s="256" t="s">
        <v>232</v>
      </c>
      <c r="D69" s="256" t="s">
        <v>224</v>
      </c>
      <c r="E69" s="256" t="s">
        <v>223</v>
      </c>
      <c r="F69" s="22">
        <v>1</v>
      </c>
      <c r="G69" s="21" t="s">
        <v>197</v>
      </c>
      <c r="H69" s="274" t="s">
        <v>309</v>
      </c>
      <c r="I69" s="14"/>
      <c r="J69" s="25" t="s">
        <v>327</v>
      </c>
      <c r="K69" s="69">
        <v>5000000</v>
      </c>
    </row>
    <row r="70" spans="1:12" ht="34.5" x14ac:dyDescent="0.35">
      <c r="A70" s="264" t="s">
        <v>237</v>
      </c>
      <c r="B70" s="256" t="s">
        <v>223</v>
      </c>
      <c r="C70" s="256" t="s">
        <v>232</v>
      </c>
      <c r="D70" s="256" t="s">
        <v>224</v>
      </c>
      <c r="E70" s="256" t="s">
        <v>231</v>
      </c>
      <c r="F70" s="22">
        <v>2</v>
      </c>
      <c r="G70" s="21" t="s">
        <v>198</v>
      </c>
      <c r="H70" s="274" t="s">
        <v>310</v>
      </c>
      <c r="I70" s="14"/>
      <c r="J70" s="25"/>
      <c r="K70" s="69">
        <v>0</v>
      </c>
    </row>
    <row r="71" spans="1:12" ht="23" x14ac:dyDescent="0.35">
      <c r="A71" s="264" t="s">
        <v>237</v>
      </c>
      <c r="B71" s="256" t="s">
        <v>223</v>
      </c>
      <c r="C71" s="256" t="s">
        <v>232</v>
      </c>
      <c r="D71" s="256" t="s">
        <v>224</v>
      </c>
      <c r="E71" s="256" t="s">
        <v>243</v>
      </c>
      <c r="F71" s="22">
        <v>3</v>
      </c>
      <c r="G71" s="21" t="s">
        <v>199</v>
      </c>
      <c r="H71" s="274" t="s">
        <v>311</v>
      </c>
      <c r="I71" s="14"/>
      <c r="J71" s="25"/>
      <c r="K71" s="69">
        <v>0</v>
      </c>
    </row>
    <row r="72" spans="1:12" x14ac:dyDescent="0.35">
      <c r="A72" s="265"/>
      <c r="B72" s="22"/>
      <c r="C72" s="22"/>
      <c r="D72" s="15"/>
      <c r="E72" s="22"/>
      <c r="F72" s="22"/>
      <c r="G72" s="21"/>
      <c r="H72" s="274"/>
      <c r="I72" s="14"/>
      <c r="J72" s="25"/>
      <c r="K72" s="69"/>
    </row>
    <row r="73" spans="1:12" ht="23" x14ac:dyDescent="0.35">
      <c r="A73" s="261">
        <v>7</v>
      </c>
      <c r="B73" s="257" t="s">
        <v>223</v>
      </c>
      <c r="C73" s="257" t="s">
        <v>233</v>
      </c>
      <c r="D73" s="233"/>
      <c r="E73" s="234"/>
      <c r="F73" s="234"/>
      <c r="G73" s="228" t="s">
        <v>265</v>
      </c>
      <c r="H73" s="272" t="s">
        <v>312</v>
      </c>
      <c r="I73" s="238"/>
      <c r="J73" s="239"/>
      <c r="K73" s="241">
        <f>K74</f>
        <v>15000000</v>
      </c>
      <c r="L73" s="2">
        <v>15000000</v>
      </c>
    </row>
    <row r="74" spans="1:12" ht="34.5" x14ac:dyDescent="0.35">
      <c r="A74" s="266">
        <v>7</v>
      </c>
      <c r="B74" s="263" t="s">
        <v>223</v>
      </c>
      <c r="C74" s="263" t="s">
        <v>233</v>
      </c>
      <c r="D74" s="244" t="s">
        <v>224</v>
      </c>
      <c r="E74" s="245"/>
      <c r="F74" s="245"/>
      <c r="G74" s="246" t="s">
        <v>266</v>
      </c>
      <c r="H74" s="247" t="s">
        <v>298</v>
      </c>
      <c r="I74" s="248" t="s">
        <v>17</v>
      </c>
      <c r="J74" s="249"/>
      <c r="K74" s="250">
        <f>SUM(K75:K81)</f>
        <v>15000000</v>
      </c>
    </row>
    <row r="75" spans="1:12" ht="34.5" x14ac:dyDescent="0.35">
      <c r="A75" s="264" t="s">
        <v>237</v>
      </c>
      <c r="B75" s="256" t="s">
        <v>223</v>
      </c>
      <c r="C75" s="256" t="s">
        <v>233</v>
      </c>
      <c r="D75" s="256" t="s">
        <v>224</v>
      </c>
      <c r="E75" s="256" t="s">
        <v>229</v>
      </c>
      <c r="F75" s="22">
        <v>1</v>
      </c>
      <c r="G75" s="21" t="s">
        <v>201</v>
      </c>
      <c r="H75" s="274" t="s">
        <v>313</v>
      </c>
      <c r="I75" s="14" t="s">
        <v>17</v>
      </c>
      <c r="J75" s="25" t="s">
        <v>327</v>
      </c>
      <c r="K75" s="69">
        <v>7500000</v>
      </c>
    </row>
    <row r="76" spans="1:12" ht="29" customHeight="1" x14ac:dyDescent="0.35">
      <c r="A76" s="264" t="s">
        <v>237</v>
      </c>
      <c r="B76" s="256" t="s">
        <v>223</v>
      </c>
      <c r="C76" s="256" t="s">
        <v>233</v>
      </c>
      <c r="D76" s="256" t="s">
        <v>224</v>
      </c>
      <c r="E76" s="256" t="s">
        <v>230</v>
      </c>
      <c r="F76" s="22">
        <v>2</v>
      </c>
      <c r="G76" s="21" t="s">
        <v>202</v>
      </c>
      <c r="H76" s="274" t="s">
        <v>314</v>
      </c>
      <c r="I76" s="14" t="s">
        <v>17</v>
      </c>
      <c r="J76" s="25" t="s">
        <v>327</v>
      </c>
      <c r="K76" s="69">
        <v>7500000</v>
      </c>
    </row>
    <row r="77" spans="1:12" ht="22" customHeight="1" x14ac:dyDescent="0.35">
      <c r="A77" s="264" t="s">
        <v>237</v>
      </c>
      <c r="B77" s="256" t="s">
        <v>223</v>
      </c>
      <c r="C77" s="256" t="s">
        <v>233</v>
      </c>
      <c r="D77" s="256" t="s">
        <v>224</v>
      </c>
      <c r="E77" s="256" t="s">
        <v>232</v>
      </c>
      <c r="F77" s="22">
        <v>3</v>
      </c>
      <c r="G77" s="21" t="s">
        <v>203</v>
      </c>
      <c r="H77" s="274" t="s">
        <v>315</v>
      </c>
      <c r="I77" s="14" t="s">
        <v>17</v>
      </c>
      <c r="J77" s="25"/>
      <c r="K77" s="69">
        <v>0</v>
      </c>
    </row>
    <row r="78" spans="1:12" ht="23" x14ac:dyDescent="0.35">
      <c r="A78" s="264" t="s">
        <v>237</v>
      </c>
      <c r="B78" s="256" t="s">
        <v>223</v>
      </c>
      <c r="C78" s="256" t="s">
        <v>233</v>
      </c>
      <c r="D78" s="256" t="s">
        <v>224</v>
      </c>
      <c r="E78" s="256" t="s">
        <v>238</v>
      </c>
      <c r="F78" s="22">
        <v>4</v>
      </c>
      <c r="G78" s="21" t="s">
        <v>204</v>
      </c>
      <c r="H78" s="274" t="s">
        <v>316</v>
      </c>
      <c r="I78" s="14" t="s">
        <v>17</v>
      </c>
      <c r="J78" s="25"/>
      <c r="K78" s="69">
        <v>0</v>
      </c>
    </row>
    <row r="79" spans="1:12" ht="28" customHeight="1" x14ac:dyDescent="0.35">
      <c r="A79" s="264" t="s">
        <v>237</v>
      </c>
      <c r="B79" s="256" t="s">
        <v>223</v>
      </c>
      <c r="C79" s="256" t="s">
        <v>233</v>
      </c>
      <c r="D79" s="256" t="s">
        <v>224</v>
      </c>
      <c r="E79" s="256" t="s">
        <v>244</v>
      </c>
      <c r="F79" s="22">
        <v>5</v>
      </c>
      <c r="G79" s="21" t="s">
        <v>205</v>
      </c>
      <c r="H79" s="274" t="s">
        <v>317</v>
      </c>
      <c r="I79" s="14" t="s">
        <v>17</v>
      </c>
      <c r="J79" s="25"/>
      <c r="K79" s="69">
        <v>0</v>
      </c>
    </row>
    <row r="80" spans="1:12" ht="23" x14ac:dyDescent="0.35">
      <c r="A80" s="264" t="s">
        <v>237</v>
      </c>
      <c r="B80" s="256" t="s">
        <v>223</v>
      </c>
      <c r="C80" s="256" t="s">
        <v>233</v>
      </c>
      <c r="D80" s="256" t="s">
        <v>224</v>
      </c>
      <c r="E80" s="256" t="s">
        <v>245</v>
      </c>
      <c r="F80" s="22">
        <v>6</v>
      </c>
      <c r="G80" s="21" t="s">
        <v>206</v>
      </c>
      <c r="H80" s="274" t="s">
        <v>318</v>
      </c>
      <c r="I80" s="14" t="s">
        <v>17</v>
      </c>
      <c r="J80" s="25"/>
      <c r="K80" s="230" t="s">
        <v>11</v>
      </c>
    </row>
    <row r="81" spans="1:14" ht="23" x14ac:dyDescent="0.35">
      <c r="A81" s="264" t="s">
        <v>237</v>
      </c>
      <c r="B81" s="256" t="s">
        <v>223</v>
      </c>
      <c r="C81" s="256" t="s">
        <v>233</v>
      </c>
      <c r="D81" s="256" t="s">
        <v>224</v>
      </c>
      <c r="E81" s="256" t="s">
        <v>246</v>
      </c>
      <c r="F81" s="22">
        <v>7</v>
      </c>
      <c r="G81" s="21" t="s">
        <v>207</v>
      </c>
      <c r="H81" s="274" t="s">
        <v>319</v>
      </c>
      <c r="I81" s="14" t="s">
        <v>17</v>
      </c>
      <c r="J81" s="25"/>
      <c r="K81" s="69">
        <v>0</v>
      </c>
    </row>
    <row r="82" spans="1:14" s="6" customFormat="1" ht="4" customHeight="1" thickBot="1" x14ac:dyDescent="0.4">
      <c r="A82" s="90"/>
      <c r="B82" s="91"/>
      <c r="C82" s="91"/>
      <c r="D82" s="92"/>
      <c r="E82" s="93"/>
      <c r="F82" s="94"/>
      <c r="G82" s="95"/>
      <c r="H82" s="96"/>
      <c r="I82" s="97"/>
      <c r="J82" s="98"/>
      <c r="K82" s="99"/>
      <c r="L82" s="2"/>
      <c r="M82" s="2"/>
      <c r="N82" s="2"/>
    </row>
    <row r="83" spans="1:14" ht="12" thickTop="1" x14ac:dyDescent="0.35"/>
    <row r="84" spans="1:14" ht="15" x14ac:dyDescent="0.4">
      <c r="I84" s="40" t="s">
        <v>247</v>
      </c>
      <c r="J84" s="40"/>
      <c r="K84" s="40"/>
    </row>
    <row r="85" spans="1:14" ht="14" customHeight="1" x14ac:dyDescent="0.4">
      <c r="I85" s="41" t="s">
        <v>110</v>
      </c>
      <c r="J85" s="41"/>
      <c r="K85" s="40"/>
    </row>
    <row r="86" spans="1:14" ht="15" x14ac:dyDescent="0.4">
      <c r="I86" s="40"/>
      <c r="J86" s="40"/>
      <c r="K86" s="40"/>
    </row>
    <row r="87" spans="1:14" ht="15" x14ac:dyDescent="0.4">
      <c r="I87" s="40"/>
      <c r="J87" s="40"/>
      <c r="K87" s="40"/>
    </row>
    <row r="88" spans="1:14" ht="15" x14ac:dyDescent="0.4">
      <c r="I88" s="40"/>
      <c r="J88" s="40"/>
      <c r="K88" s="40"/>
    </row>
    <row r="89" spans="1:14" ht="12" customHeight="1" x14ac:dyDescent="0.4">
      <c r="I89" s="259" t="s">
        <v>248</v>
      </c>
      <c r="J89" s="41"/>
      <c r="K89" s="41"/>
    </row>
    <row r="90" spans="1:14" x14ac:dyDescent="0.35">
      <c r="I90" s="42" t="s">
        <v>135</v>
      </c>
      <c r="J90" s="42"/>
      <c r="K90" s="42"/>
    </row>
    <row r="91" spans="1:14" x14ac:dyDescent="0.35">
      <c r="I91" s="42" t="s">
        <v>112</v>
      </c>
      <c r="J91" s="42"/>
      <c r="K91" s="42"/>
    </row>
    <row r="94" spans="1:14" x14ac:dyDescent="0.35">
      <c r="B94" s="43"/>
    </row>
    <row r="106" spans="1:14" s="30" customFormat="1" x14ac:dyDescent="0.35">
      <c r="A106" s="4"/>
      <c r="B106" s="4"/>
      <c r="C106" s="4"/>
      <c r="D106" s="34"/>
      <c r="E106" s="33"/>
      <c r="F106" s="5"/>
      <c r="I106" s="5"/>
      <c r="J106" s="26"/>
      <c r="K106" s="1"/>
      <c r="L106" s="2"/>
      <c r="M106" s="2"/>
      <c r="N106" s="2"/>
    </row>
  </sheetData>
  <mergeCells count="12">
    <mergeCell ref="J6:J9"/>
    <mergeCell ref="K6:K9"/>
    <mergeCell ref="A10:E10"/>
    <mergeCell ref="A1:K1"/>
    <mergeCell ref="A2:K2"/>
    <mergeCell ref="A3:K3"/>
    <mergeCell ref="A4:K4"/>
    <mergeCell ref="A5:F8"/>
    <mergeCell ref="I5:K5"/>
    <mergeCell ref="G5:G9"/>
    <mergeCell ref="H5:H9"/>
    <mergeCell ref="I6:I9"/>
  </mergeCells>
  <phoneticPr fontId="14" type="noConversion"/>
  <pageMargins left="0.25" right="0.25" top="0.75" bottom="0.75" header="0.3" footer="0.3"/>
  <pageSetup paperSize="5" scale="79" orientation="portrait" horizontalDpi="4294967293" r:id="rId1"/>
  <headerFooter>
    <oddFooter>&amp;CPage &amp;P</oddFooter>
  </headerFooter>
  <rowBreaks count="1" manualBreakCount="1">
    <brk id="5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abSelected="1" view="pageBreakPreview" zoomScale="70" zoomScaleNormal="70" zoomScaleSheetLayoutView="70" workbookViewId="0">
      <selection activeCell="M6" sqref="M6:M8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68" style="36" customWidth="1"/>
    <col min="8" max="8" width="29.6328125" style="30" hidden="1" customWidth="1"/>
    <col min="9" max="9" width="12.453125" style="5" hidden="1" customWidth="1"/>
    <col min="10" max="10" width="15.26953125" style="26" customWidth="1"/>
    <col min="11" max="11" width="18.90625" style="1" customWidth="1"/>
    <col min="12" max="13" width="14.6328125" style="1" customWidth="1"/>
    <col min="14" max="14" width="15.453125" style="2" customWidth="1"/>
    <col min="15" max="15" width="15" style="2" bestFit="1" customWidth="1"/>
    <col min="16" max="16" width="14.90625" style="2" customWidth="1"/>
    <col min="17" max="17" width="10.26953125" style="2" bestFit="1" customWidth="1"/>
    <col min="18" max="18" width="13.7265625" style="2" bestFit="1" customWidth="1"/>
    <col min="19" max="16384" width="9.1796875" style="2"/>
  </cols>
  <sheetData>
    <row r="1" spans="1:18" ht="11.5" customHeight="1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8" ht="11.5" customHeight="1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1:18" ht="14.5" customHeight="1" x14ac:dyDescent="0.25">
      <c r="A3" s="413" t="s">
        <v>209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18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333"/>
      <c r="M4" s="333"/>
    </row>
    <row r="5" spans="1:18" ht="14.25" customHeight="1" thickTop="1" x14ac:dyDescent="0.35">
      <c r="A5" s="452" t="s">
        <v>0</v>
      </c>
      <c r="B5" s="453"/>
      <c r="C5" s="453"/>
      <c r="D5" s="453"/>
      <c r="E5" s="453"/>
      <c r="F5" s="453"/>
      <c r="G5" s="453" t="s">
        <v>1</v>
      </c>
      <c r="H5" s="453" t="s">
        <v>118</v>
      </c>
      <c r="I5" s="456" t="s">
        <v>342</v>
      </c>
      <c r="J5" s="456"/>
      <c r="K5" s="456"/>
      <c r="L5" s="456"/>
      <c r="M5" s="457"/>
    </row>
    <row r="6" spans="1:18" ht="15" customHeight="1" x14ac:dyDescent="0.35">
      <c r="A6" s="454"/>
      <c r="B6" s="455"/>
      <c r="C6" s="455"/>
      <c r="D6" s="455"/>
      <c r="E6" s="455"/>
      <c r="F6" s="455"/>
      <c r="G6" s="455"/>
      <c r="H6" s="455"/>
      <c r="I6" s="455" t="s">
        <v>2</v>
      </c>
      <c r="J6" s="448" t="s">
        <v>3</v>
      </c>
      <c r="K6" s="458" t="s">
        <v>347</v>
      </c>
      <c r="L6" s="458" t="s">
        <v>334</v>
      </c>
      <c r="M6" s="459" t="s">
        <v>348</v>
      </c>
    </row>
    <row r="7" spans="1:18" ht="15.75" customHeight="1" x14ac:dyDescent="0.35">
      <c r="A7" s="454"/>
      <c r="B7" s="455"/>
      <c r="C7" s="455"/>
      <c r="D7" s="455"/>
      <c r="E7" s="455"/>
      <c r="F7" s="455"/>
      <c r="G7" s="455"/>
      <c r="H7" s="455"/>
      <c r="I7" s="455"/>
      <c r="J7" s="448"/>
      <c r="K7" s="458"/>
      <c r="L7" s="458"/>
      <c r="M7" s="459"/>
      <c r="R7" s="303">
        <f>R8-K10</f>
        <v>93074705</v>
      </c>
    </row>
    <row r="8" spans="1:18" ht="15.75" customHeight="1" x14ac:dyDescent="0.35">
      <c r="A8" s="454"/>
      <c r="B8" s="455"/>
      <c r="C8" s="455"/>
      <c r="D8" s="455"/>
      <c r="E8" s="455"/>
      <c r="F8" s="455"/>
      <c r="G8" s="455"/>
      <c r="H8" s="455"/>
      <c r="I8" s="455"/>
      <c r="J8" s="448"/>
      <c r="K8" s="458"/>
      <c r="L8" s="458"/>
      <c r="M8" s="459"/>
      <c r="O8" s="46">
        <f>M10-K10</f>
        <v>50000000</v>
      </c>
      <c r="R8" s="302">
        <v>2017037705</v>
      </c>
    </row>
    <row r="9" spans="1:18" x14ac:dyDescent="0.35">
      <c r="A9" s="460">
        <v>1</v>
      </c>
      <c r="B9" s="461"/>
      <c r="C9" s="461"/>
      <c r="D9" s="461"/>
      <c r="E9" s="461"/>
      <c r="F9" s="462"/>
      <c r="G9" s="310">
        <v>2</v>
      </c>
      <c r="H9" s="310">
        <v>3</v>
      </c>
      <c r="I9" s="309">
        <v>4</v>
      </c>
      <c r="J9" s="311">
        <v>5</v>
      </c>
      <c r="K9" s="304">
        <v>6</v>
      </c>
      <c r="L9" s="304">
        <v>7</v>
      </c>
      <c r="M9" s="312">
        <v>8</v>
      </c>
    </row>
    <row r="10" spans="1:18" ht="21.5" customHeight="1" thickBot="1" x14ac:dyDescent="0.4">
      <c r="A10" s="399"/>
      <c r="B10" s="337"/>
      <c r="C10" s="337"/>
      <c r="D10" s="400"/>
      <c r="E10" s="337"/>
      <c r="F10" s="341"/>
      <c r="G10" s="342" t="s">
        <v>6</v>
      </c>
      <c r="H10" s="343"/>
      <c r="I10" s="341"/>
      <c r="J10" s="344"/>
      <c r="K10" s="345">
        <f>K11+K69+K79+K89+K98+K108</f>
        <v>1923963000</v>
      </c>
      <c r="L10" s="345">
        <f>L11+L69+L79+L89+L98+L108</f>
        <v>50000000</v>
      </c>
      <c r="M10" s="345">
        <f>M11+M69+M79+M89+M98+M108</f>
        <v>1973963000</v>
      </c>
      <c r="N10" s="2">
        <f>N11+N69+N79+N89+N98+N108</f>
        <v>2324048444</v>
      </c>
      <c r="O10" s="46">
        <f>N10-K10</f>
        <v>400085444</v>
      </c>
    </row>
    <row r="11" spans="1:18" s="3" customFormat="1" ht="46.5" thickTop="1" x14ac:dyDescent="0.35">
      <c r="A11" s="279"/>
      <c r="B11" s="280"/>
      <c r="C11" s="280"/>
      <c r="D11" s="281">
        <v>1</v>
      </c>
      <c r="E11" s="284"/>
      <c r="F11" s="353"/>
      <c r="G11" s="354" t="s">
        <v>328</v>
      </c>
      <c r="H11" s="355"/>
      <c r="I11" s="356"/>
      <c r="J11" s="357"/>
      <c r="K11" s="358">
        <f>K12+K19+K27+K30+K34+K42+K45+K57</f>
        <v>1892953000</v>
      </c>
      <c r="L11" s="358">
        <f>L12+L19+L27+L30+L34+L42+L45+L57</f>
        <v>36844000</v>
      </c>
      <c r="M11" s="358">
        <f>M12+M19+M27+M30+M34+M42+M45+M57</f>
        <v>1929797000</v>
      </c>
      <c r="N11" s="3">
        <v>2209048444</v>
      </c>
      <c r="O11" s="100">
        <v>240647784</v>
      </c>
      <c r="Q11" s="68"/>
    </row>
    <row r="12" spans="1:18" ht="23" x14ac:dyDescent="0.35">
      <c r="A12" s="401"/>
      <c r="B12" s="335"/>
      <c r="C12" s="335"/>
      <c r="D12" s="402"/>
      <c r="E12" s="402">
        <v>1</v>
      </c>
      <c r="F12" s="359"/>
      <c r="G12" s="360" t="s">
        <v>149</v>
      </c>
      <c r="H12" s="361" t="str">
        <f>'renja 2022 (2)'!H13</f>
        <v>meningkatnya tatakelola pemerintahan dan pelayanan publik</v>
      </c>
      <c r="I12" s="362"/>
      <c r="J12" s="363"/>
      <c r="K12" s="364">
        <v>0</v>
      </c>
      <c r="L12" s="364"/>
      <c r="M12" s="364"/>
      <c r="O12" s="46">
        <v>259200000</v>
      </c>
      <c r="Q12" s="69"/>
    </row>
    <row r="13" spans="1:18" ht="26" customHeight="1" x14ac:dyDescent="0.35">
      <c r="A13" s="12"/>
      <c r="B13" s="13"/>
      <c r="C13" s="13"/>
      <c r="D13" s="10"/>
      <c r="E13" s="10"/>
      <c r="F13" s="365">
        <v>1</v>
      </c>
      <c r="G13" s="366" t="s">
        <v>148</v>
      </c>
      <c r="H13" s="367"/>
      <c r="I13" s="368" t="s">
        <v>17</v>
      </c>
      <c r="J13" s="369"/>
      <c r="K13" s="370"/>
      <c r="L13" s="370"/>
      <c r="M13" s="370"/>
      <c r="N13" s="274" t="s">
        <v>269</v>
      </c>
      <c r="O13" s="44">
        <f>SUM(O10:O12)</f>
        <v>899933228</v>
      </c>
      <c r="P13" s="46"/>
      <c r="Q13" s="69"/>
    </row>
    <row r="14" spans="1:18" ht="14.5" customHeight="1" x14ac:dyDescent="0.35">
      <c r="A14" s="12"/>
      <c r="B14" s="13"/>
      <c r="C14" s="13"/>
      <c r="D14" s="10"/>
      <c r="E14" s="10"/>
      <c r="F14" s="365">
        <v>2</v>
      </c>
      <c r="G14" s="366" t="s">
        <v>159</v>
      </c>
      <c r="H14" s="367"/>
      <c r="I14" s="368"/>
      <c r="J14" s="369"/>
      <c r="K14" s="370"/>
      <c r="L14" s="370"/>
      <c r="M14" s="370"/>
      <c r="N14" s="274" t="s">
        <v>270</v>
      </c>
      <c r="O14" s="44"/>
      <c r="P14" s="46"/>
      <c r="Q14" s="69"/>
    </row>
    <row r="15" spans="1:18" ht="14.5" customHeight="1" x14ac:dyDescent="0.35">
      <c r="A15" s="12"/>
      <c r="B15" s="13"/>
      <c r="C15" s="13"/>
      <c r="D15" s="10"/>
      <c r="E15" s="10"/>
      <c r="F15" s="365">
        <v>3</v>
      </c>
      <c r="G15" s="366" t="s">
        <v>160</v>
      </c>
      <c r="H15" s="367"/>
      <c r="I15" s="368"/>
      <c r="J15" s="369"/>
      <c r="K15" s="370"/>
      <c r="L15" s="370"/>
      <c r="M15" s="370"/>
      <c r="N15" s="274" t="s">
        <v>271</v>
      </c>
      <c r="O15" s="44"/>
      <c r="P15" s="46"/>
      <c r="Q15" s="69"/>
    </row>
    <row r="16" spans="1:18" ht="14.5" customHeight="1" x14ac:dyDescent="0.35">
      <c r="A16" s="12"/>
      <c r="B16" s="13"/>
      <c r="C16" s="13"/>
      <c r="D16" s="10"/>
      <c r="E16" s="10"/>
      <c r="F16" s="365">
        <v>4</v>
      </c>
      <c r="G16" s="366" t="s">
        <v>161</v>
      </c>
      <c r="H16" s="367"/>
      <c r="I16" s="368"/>
      <c r="J16" s="369"/>
      <c r="K16" s="370"/>
      <c r="L16" s="370"/>
      <c r="M16" s="370"/>
      <c r="N16" s="274" t="s">
        <v>272</v>
      </c>
      <c r="O16" s="44"/>
      <c r="P16" s="46"/>
      <c r="Q16" s="69"/>
    </row>
    <row r="17" spans="1:17" ht="14.5" customHeight="1" x14ac:dyDescent="0.35">
      <c r="A17" s="12"/>
      <c r="B17" s="13"/>
      <c r="C17" s="13"/>
      <c r="D17" s="10"/>
      <c r="E17" s="10"/>
      <c r="F17" s="365">
        <v>5</v>
      </c>
      <c r="G17" s="366" t="s">
        <v>162</v>
      </c>
      <c r="H17" s="367"/>
      <c r="I17" s="368"/>
      <c r="J17" s="369"/>
      <c r="K17" s="370"/>
      <c r="L17" s="370"/>
      <c r="M17" s="370"/>
      <c r="N17" s="274" t="s">
        <v>273</v>
      </c>
      <c r="O17" s="44"/>
      <c r="P17" s="46"/>
      <c r="Q17" s="69"/>
    </row>
    <row r="18" spans="1:17" ht="14.5" customHeight="1" x14ac:dyDescent="0.35">
      <c r="A18" s="12"/>
      <c r="B18" s="13"/>
      <c r="C18" s="13"/>
      <c r="D18" s="10"/>
      <c r="E18" s="10"/>
      <c r="F18" s="365">
        <v>6</v>
      </c>
      <c r="G18" s="366" t="s">
        <v>163</v>
      </c>
      <c r="H18" s="367"/>
      <c r="I18" s="368"/>
      <c r="J18" s="369"/>
      <c r="K18" s="370"/>
      <c r="L18" s="370"/>
      <c r="M18" s="370"/>
      <c r="N18" s="274" t="s">
        <v>274</v>
      </c>
      <c r="O18" s="44"/>
      <c r="P18" s="46"/>
      <c r="Q18" s="69"/>
    </row>
    <row r="19" spans="1:17" ht="23" x14ac:dyDescent="0.35">
      <c r="A19" s="401"/>
      <c r="B19" s="335"/>
      <c r="C19" s="335"/>
      <c r="D19" s="402"/>
      <c r="E19" s="402">
        <v>2</v>
      </c>
      <c r="F19" s="359"/>
      <c r="G19" s="360" t="s">
        <v>150</v>
      </c>
      <c r="H19" s="361" t="str">
        <f>'renja 2022 (2)'!H20</f>
        <v>Peningkatan kepuasan masyarakat dalam memperoleh pelayanan publik</v>
      </c>
      <c r="I19" s="372"/>
      <c r="J19" s="371">
        <f>'renja 2022 (2)'!J20</f>
        <v>0</v>
      </c>
      <c r="K19" s="364">
        <f>SUM(K20+K21+K26)</f>
        <v>1574284000</v>
      </c>
      <c r="L19" s="364">
        <f>SUM(L20+L21+L26)</f>
        <v>7000000</v>
      </c>
      <c r="M19" s="364">
        <f>SUM(M20+M21+M26)</f>
        <v>1581284000</v>
      </c>
      <c r="Q19" s="69"/>
    </row>
    <row r="20" spans="1:17" ht="23" customHeight="1" x14ac:dyDescent="0.35">
      <c r="A20" s="12"/>
      <c r="B20" s="8"/>
      <c r="C20" s="8"/>
      <c r="D20" s="10"/>
      <c r="E20" s="10"/>
      <c r="F20" s="365">
        <v>1</v>
      </c>
      <c r="G20" s="366" t="s">
        <v>151</v>
      </c>
      <c r="H20" s="367" t="str">
        <f>'renja 2022 (2)'!H21</f>
        <v>tersedianya gaji dan tunjangan ASN</v>
      </c>
      <c r="I20" s="368" t="s">
        <v>17</v>
      </c>
      <c r="J20" s="367" t="str">
        <f>'renja 2022 (2)'!J21</f>
        <v>12 bulan</v>
      </c>
      <c r="K20" s="370">
        <v>1561284000</v>
      </c>
      <c r="L20" s="370"/>
      <c r="M20" s="370">
        <v>1561284000</v>
      </c>
      <c r="N20" s="302">
        <f>K20-M20</f>
        <v>0</v>
      </c>
      <c r="O20" s="45">
        <f>K20-N20</f>
        <v>1561284000</v>
      </c>
      <c r="Q20" s="69"/>
    </row>
    <row r="21" spans="1:17" ht="23" customHeight="1" x14ac:dyDescent="0.35">
      <c r="A21" s="7"/>
      <c r="B21" s="8"/>
      <c r="C21" s="8"/>
      <c r="D21" s="10"/>
      <c r="E21" s="10"/>
      <c r="F21" s="365">
        <v>2</v>
      </c>
      <c r="G21" s="366" t="s">
        <v>234</v>
      </c>
      <c r="H21" s="367" t="str">
        <f>'renja 2022 (2)'!H22</f>
        <v>Tersedianya Dokumen Laporan Keuangan Akhir
Tahun SKPD</v>
      </c>
      <c r="I21" s="368" t="s">
        <v>17</v>
      </c>
      <c r="J21" s="367" t="str">
        <f>'renja 2022 (2)'!J22</f>
        <v>1 dokumen</v>
      </c>
      <c r="K21" s="370">
        <f>SUM(K22:K25)</f>
        <v>13000000</v>
      </c>
      <c r="L21" s="370">
        <f>SUM(L22:L25)</f>
        <v>7000000</v>
      </c>
      <c r="M21" s="370">
        <f>SUM(M22:M25)</f>
        <v>20000000</v>
      </c>
      <c r="N21" s="46">
        <f>L21+L49+L61+L100+L111+L38</f>
        <v>50000000</v>
      </c>
      <c r="Q21" s="69"/>
    </row>
    <row r="22" spans="1:17" ht="23" customHeight="1" x14ac:dyDescent="0.35">
      <c r="A22" s="12"/>
      <c r="B22" s="13"/>
      <c r="C22" s="13"/>
      <c r="D22" s="10"/>
      <c r="E22" s="10"/>
      <c r="F22" s="373"/>
      <c r="G22" s="374" t="s">
        <v>343</v>
      </c>
      <c r="H22" s="375"/>
      <c r="I22" s="376"/>
      <c r="J22" s="375"/>
      <c r="K22" s="377">
        <v>4200000</v>
      </c>
      <c r="L22" s="377">
        <v>2044000</v>
      </c>
      <c r="M22" s="377">
        <f>K22+L22</f>
        <v>6244000</v>
      </c>
      <c r="N22" s="46">
        <f>M22-N23</f>
        <v>19000</v>
      </c>
      <c r="Q22" s="69"/>
    </row>
    <row r="23" spans="1:17" ht="23" customHeight="1" x14ac:dyDescent="0.35">
      <c r="A23" s="12"/>
      <c r="B23" s="13"/>
      <c r="C23" s="13"/>
      <c r="D23" s="10"/>
      <c r="E23" s="10"/>
      <c r="F23" s="373"/>
      <c r="G23" s="374" t="s">
        <v>344</v>
      </c>
      <c r="H23" s="375"/>
      <c r="I23" s="376"/>
      <c r="J23" s="375"/>
      <c r="K23" s="377">
        <v>0</v>
      </c>
      <c r="L23" s="377"/>
      <c r="M23" s="377">
        <f t="shared" ref="M23:M24" si="0">K23+L23</f>
        <v>0</v>
      </c>
      <c r="N23" s="46">
        <v>6225000</v>
      </c>
      <c r="Q23" s="69"/>
    </row>
    <row r="24" spans="1:17" ht="23" customHeight="1" x14ac:dyDescent="0.35">
      <c r="A24" s="12"/>
      <c r="B24" s="13"/>
      <c r="C24" s="13"/>
      <c r="D24" s="10"/>
      <c r="E24" s="10"/>
      <c r="F24" s="373"/>
      <c r="G24" s="374" t="s">
        <v>345</v>
      </c>
      <c r="H24" s="375"/>
      <c r="I24" s="376"/>
      <c r="J24" s="375" t="s">
        <v>363</v>
      </c>
      <c r="K24" s="377">
        <v>3800000</v>
      </c>
      <c r="L24" s="377">
        <v>4956000</v>
      </c>
      <c r="M24" s="377">
        <f t="shared" si="0"/>
        <v>8756000</v>
      </c>
      <c r="N24" s="46" t="e">
        <f>N21:N22</f>
        <v>#VALUE!</v>
      </c>
      <c r="Q24" s="69"/>
    </row>
    <row r="25" spans="1:17" ht="23" customHeight="1" x14ac:dyDescent="0.35">
      <c r="A25" s="12"/>
      <c r="B25" s="13"/>
      <c r="C25" s="13"/>
      <c r="D25" s="10"/>
      <c r="E25" s="10"/>
      <c r="F25" s="373"/>
      <c r="G25" s="374" t="s">
        <v>346</v>
      </c>
      <c r="H25" s="375"/>
      <c r="I25" s="376"/>
      <c r="J25" s="375"/>
      <c r="K25" s="377">
        <v>5000000</v>
      </c>
      <c r="L25" s="377"/>
      <c r="M25" s="377">
        <f>K25+L25</f>
        <v>5000000</v>
      </c>
      <c r="N25" s="2">
        <v>35000</v>
      </c>
      <c r="O25" s="2">
        <v>84</v>
      </c>
      <c r="P25" s="302">
        <f>N25*O25</f>
        <v>2940000</v>
      </c>
      <c r="Q25" s="69"/>
    </row>
    <row r="26" spans="1:17" ht="23" customHeight="1" x14ac:dyDescent="0.35">
      <c r="A26" s="12"/>
      <c r="B26" s="8"/>
      <c r="C26" s="8"/>
      <c r="D26" s="10"/>
      <c r="E26" s="10"/>
      <c r="F26" s="365">
        <v>3</v>
      </c>
      <c r="G26" s="366" t="s">
        <v>236</v>
      </c>
      <c r="H26" s="367"/>
      <c r="I26" s="368"/>
      <c r="J26" s="369"/>
      <c r="K26" s="370">
        <v>0</v>
      </c>
      <c r="L26" s="370"/>
      <c r="M26" s="370"/>
      <c r="N26" s="2">
        <v>24000</v>
      </c>
      <c r="O26" s="2">
        <v>84</v>
      </c>
      <c r="P26" s="302">
        <f>N26*O26</f>
        <v>2016000</v>
      </c>
      <c r="Q26" s="69"/>
    </row>
    <row r="27" spans="1:17" s="3" customFormat="1" ht="23" customHeight="1" x14ac:dyDescent="0.35">
      <c r="A27" s="403"/>
      <c r="B27" s="338"/>
      <c r="C27" s="338"/>
      <c r="D27" s="402"/>
      <c r="E27" s="402">
        <v>3</v>
      </c>
      <c r="F27" s="404"/>
      <c r="G27" s="360" t="s">
        <v>165</v>
      </c>
      <c r="H27" s="361"/>
      <c r="I27" s="362"/>
      <c r="J27" s="363"/>
      <c r="K27" s="364">
        <v>0</v>
      </c>
      <c r="L27" s="364"/>
      <c r="M27" s="364"/>
      <c r="N27" s="407">
        <f>L23-O27</f>
        <v>4956000</v>
      </c>
      <c r="O27" s="407">
        <f>L25-P27</f>
        <v>-4956000</v>
      </c>
      <c r="P27" s="302">
        <f>SUM(P25:P26)</f>
        <v>4956000</v>
      </c>
      <c r="Q27" s="69"/>
    </row>
    <row r="28" spans="1:17" ht="24" customHeight="1" x14ac:dyDescent="0.35">
      <c r="A28" s="12"/>
      <c r="B28" s="13"/>
      <c r="C28" s="13"/>
      <c r="D28" s="10"/>
      <c r="E28" s="10"/>
      <c r="F28" s="365">
        <v>1</v>
      </c>
      <c r="G28" s="366" t="s">
        <v>167</v>
      </c>
      <c r="H28" s="367"/>
      <c r="I28" s="368"/>
      <c r="J28" s="369"/>
      <c r="K28" s="370">
        <v>0</v>
      </c>
      <c r="L28" s="370"/>
      <c r="M28" s="370"/>
      <c r="Q28" s="69"/>
    </row>
    <row r="29" spans="1:17" x14ac:dyDescent="0.35">
      <c r="A29" s="12"/>
      <c r="B29" s="13"/>
      <c r="C29" s="13"/>
      <c r="D29" s="10"/>
      <c r="E29" s="10"/>
      <c r="F29" s="373"/>
      <c r="G29" s="374"/>
      <c r="H29" s="375"/>
      <c r="I29" s="376"/>
      <c r="J29" s="378"/>
      <c r="K29" s="377"/>
      <c r="L29" s="377"/>
      <c r="M29" s="377"/>
      <c r="Q29" s="17"/>
    </row>
    <row r="30" spans="1:17" ht="34.5" x14ac:dyDescent="0.35">
      <c r="A30" s="401"/>
      <c r="B30" s="335"/>
      <c r="C30" s="335"/>
      <c r="D30" s="402"/>
      <c r="E30" s="402">
        <v>4</v>
      </c>
      <c r="F30" s="359"/>
      <c r="G30" s="360" t="s">
        <v>153</v>
      </c>
      <c r="H30" s="361" t="str">
        <f>'renja 2022 (2)'!H27</f>
        <v>persentase kelancaran administrasi,keuangan dan operasional perkantoran</v>
      </c>
      <c r="I30" s="372"/>
      <c r="J30" s="385"/>
      <c r="K30" s="364">
        <f>SUM(K31:K33)</f>
        <v>10000000</v>
      </c>
      <c r="L30" s="364"/>
      <c r="M30" s="364">
        <f>SUM(M31:M33)</f>
        <v>10000000</v>
      </c>
      <c r="Q30" s="17"/>
    </row>
    <row r="31" spans="1:17" x14ac:dyDescent="0.35">
      <c r="A31" s="12"/>
      <c r="B31" s="13"/>
      <c r="C31" s="13"/>
      <c r="D31" s="10"/>
      <c r="E31" s="10"/>
      <c r="F31" s="365">
        <v>1</v>
      </c>
      <c r="G31" s="366" t="s">
        <v>168</v>
      </c>
      <c r="H31" s="367"/>
      <c r="I31" s="368"/>
      <c r="J31" s="369"/>
      <c r="K31" s="370">
        <v>0</v>
      </c>
      <c r="L31" s="370"/>
      <c r="M31" s="370"/>
      <c r="Q31" s="17"/>
    </row>
    <row r="32" spans="1:17" x14ac:dyDescent="0.35">
      <c r="A32" s="12"/>
      <c r="B32" s="13"/>
      <c r="C32" s="13"/>
      <c r="D32" s="10"/>
      <c r="E32" s="10"/>
      <c r="F32" s="365">
        <v>2</v>
      </c>
      <c r="G32" s="366" t="s">
        <v>169</v>
      </c>
      <c r="H32" s="367"/>
      <c r="I32" s="368"/>
      <c r="J32" s="369"/>
      <c r="K32" s="370"/>
      <c r="L32" s="370"/>
      <c r="M32" s="370"/>
      <c r="Q32" s="17"/>
    </row>
    <row r="33" spans="1:17" ht="23" x14ac:dyDescent="0.35">
      <c r="A33" s="7"/>
      <c r="B33" s="8"/>
      <c r="C33" s="8"/>
      <c r="D33" s="10"/>
      <c r="E33" s="10"/>
      <c r="F33" s="365">
        <v>3</v>
      </c>
      <c r="G33" s="366" t="s">
        <v>154</v>
      </c>
      <c r="H33" s="367" t="str">
        <f>'renja 2022 (2)'!H30</f>
        <v xml:space="preserve">Peningkatan SDM aparatur
</v>
      </c>
      <c r="I33" s="368"/>
      <c r="J33" s="367" t="s">
        <v>335</v>
      </c>
      <c r="K33" s="370">
        <v>10000000</v>
      </c>
      <c r="L33" s="370"/>
      <c r="M33" s="370">
        <v>10000000</v>
      </c>
      <c r="Q33" s="17"/>
    </row>
    <row r="34" spans="1:17" ht="26" customHeight="1" x14ac:dyDescent="0.35">
      <c r="A34" s="401"/>
      <c r="B34" s="335"/>
      <c r="C34" s="335"/>
      <c r="D34" s="402"/>
      <c r="E34" s="402">
        <v>5</v>
      </c>
      <c r="F34" s="359"/>
      <c r="G34" s="360" t="s">
        <v>170</v>
      </c>
      <c r="H34" s="371">
        <f>'renja 2022 (2)'!H31</f>
        <v>0</v>
      </c>
      <c r="I34" s="372"/>
      <c r="J34" s="385"/>
      <c r="K34" s="364">
        <f>K35+K36+K37+K38</f>
        <v>85895000</v>
      </c>
      <c r="L34" s="364">
        <f>L35+L36+L37+L38</f>
        <v>4000000</v>
      </c>
      <c r="M34" s="364">
        <f>M35+M36+M37+M38</f>
        <v>89895000</v>
      </c>
      <c r="Q34" s="17"/>
    </row>
    <row r="35" spans="1:17" x14ac:dyDescent="0.35">
      <c r="A35" s="12"/>
      <c r="B35" s="13"/>
      <c r="C35" s="13"/>
      <c r="D35" s="10"/>
      <c r="E35" s="10"/>
      <c r="F35" s="365">
        <v>1</v>
      </c>
      <c r="G35" s="366" t="s">
        <v>171</v>
      </c>
      <c r="H35" s="367"/>
      <c r="I35" s="368"/>
      <c r="J35" s="369"/>
      <c r="K35" s="370">
        <v>0</v>
      </c>
      <c r="L35" s="370"/>
      <c r="M35" s="370"/>
      <c r="Q35" s="17"/>
    </row>
    <row r="36" spans="1:17" ht="39" customHeight="1" x14ac:dyDescent="0.35">
      <c r="A36" s="7"/>
      <c r="B36" s="8"/>
      <c r="C36" s="8"/>
      <c r="D36" s="10"/>
      <c r="E36" s="10"/>
      <c r="F36" s="365">
        <v>2</v>
      </c>
      <c r="G36" s="366" t="s">
        <v>155</v>
      </c>
      <c r="H36" s="367" t="str">
        <f>'renja 2022 (2)'!H33</f>
        <v xml:space="preserve">jumlah pengadaan peralatan dan perlengkapan
kantor 
</v>
      </c>
      <c r="I36" s="368" t="s">
        <v>17</v>
      </c>
      <c r="J36" s="369" t="s">
        <v>336</v>
      </c>
      <c r="K36" s="370">
        <v>32000000</v>
      </c>
      <c r="L36" s="370"/>
      <c r="M36" s="370">
        <v>32000000</v>
      </c>
      <c r="Q36" s="17"/>
    </row>
    <row r="37" spans="1:17" ht="39" customHeight="1" x14ac:dyDescent="0.35">
      <c r="A37" s="12"/>
      <c r="B37" s="13"/>
      <c r="C37" s="13"/>
      <c r="D37" s="10"/>
      <c r="E37" s="10"/>
      <c r="F37" s="365">
        <v>3</v>
      </c>
      <c r="G37" s="366" t="s">
        <v>172</v>
      </c>
      <c r="H37" s="367" t="str">
        <f>'renja 2022 (2)'!H34</f>
        <v>terpenuhinya kebutuhan bahan bacaan ( surat kabar/ majalah )</v>
      </c>
      <c r="I37" s="368"/>
      <c r="J37" s="369" t="s">
        <v>337</v>
      </c>
      <c r="K37" s="370">
        <v>1800000</v>
      </c>
      <c r="L37" s="370"/>
      <c r="M37" s="370">
        <v>1800000</v>
      </c>
      <c r="O37" s="302">
        <v>70000</v>
      </c>
      <c r="P37" s="2">
        <v>30</v>
      </c>
      <c r="Q37" s="17">
        <f>O37*P37</f>
        <v>2100000</v>
      </c>
    </row>
    <row r="38" spans="1:17" ht="39" customHeight="1" x14ac:dyDescent="0.35">
      <c r="A38" s="12"/>
      <c r="B38" s="13"/>
      <c r="C38" s="13"/>
      <c r="D38" s="10"/>
      <c r="E38" s="10"/>
      <c r="F38" s="365">
        <v>4</v>
      </c>
      <c r="G38" s="366" t="s">
        <v>173</v>
      </c>
      <c r="H38" s="367" t="str">
        <f>'renja 2022 (2)'!H35</f>
        <v xml:space="preserve">terlaksananya koordinasi dan konsultasi dalam 
dan luar daerah
</v>
      </c>
      <c r="I38" s="368"/>
      <c r="J38" s="369" t="s">
        <v>338</v>
      </c>
      <c r="K38" s="370">
        <f>SUM(K39:K40)</f>
        <v>52095000</v>
      </c>
      <c r="L38" s="370">
        <f>SUM(L39:L40)</f>
        <v>4000000</v>
      </c>
      <c r="M38" s="370">
        <f>SUM(M39:M40)</f>
        <v>56095000</v>
      </c>
      <c r="N38" s="46">
        <f>M38-K38</f>
        <v>4000000</v>
      </c>
      <c r="O38" s="302">
        <v>50000</v>
      </c>
      <c r="P38" s="2">
        <v>38</v>
      </c>
      <c r="Q38" s="17">
        <f>O38*P38</f>
        <v>1900000</v>
      </c>
    </row>
    <row r="39" spans="1:17" ht="39" customHeight="1" x14ac:dyDescent="0.35">
      <c r="A39" s="12"/>
      <c r="B39" s="13"/>
      <c r="C39" s="13"/>
      <c r="D39" s="10"/>
      <c r="E39" s="10"/>
      <c r="F39" s="379"/>
      <c r="G39" s="374" t="s">
        <v>350</v>
      </c>
      <c r="H39" s="375"/>
      <c r="I39" s="376"/>
      <c r="J39" s="378"/>
      <c r="K39" s="377">
        <v>24975000</v>
      </c>
      <c r="L39" s="377"/>
      <c r="M39" s="377">
        <f>K39</f>
        <v>24975000</v>
      </c>
      <c r="N39" s="46"/>
      <c r="Q39" s="17">
        <f>SUM(Q37:Q38)</f>
        <v>4000000</v>
      </c>
    </row>
    <row r="40" spans="1:17" ht="39" customHeight="1" x14ac:dyDescent="0.35">
      <c r="A40" s="12"/>
      <c r="B40" s="13"/>
      <c r="C40" s="13"/>
      <c r="D40" s="10"/>
      <c r="E40" s="10"/>
      <c r="F40" s="379"/>
      <c r="G40" s="374" t="s">
        <v>349</v>
      </c>
      <c r="H40" s="375"/>
      <c r="I40" s="376"/>
      <c r="J40" s="378" t="s">
        <v>362</v>
      </c>
      <c r="K40" s="377">
        <v>27120000</v>
      </c>
      <c r="L40" s="377">
        <v>4000000</v>
      </c>
      <c r="M40" s="377">
        <f>K40+L40</f>
        <v>31120000</v>
      </c>
      <c r="N40" s="46"/>
      <c r="Q40" s="17"/>
    </row>
    <row r="41" spans="1:17" x14ac:dyDescent="0.35">
      <c r="A41" s="12"/>
      <c r="B41" s="13"/>
      <c r="C41" s="13"/>
      <c r="D41" s="10"/>
      <c r="E41" s="10"/>
      <c r="F41" s="373"/>
      <c r="G41" s="374"/>
      <c r="H41" s="375"/>
      <c r="I41" s="376"/>
      <c r="J41" s="378"/>
      <c r="K41" s="377"/>
      <c r="L41" s="377"/>
      <c r="M41" s="377"/>
      <c r="Q41" s="17"/>
    </row>
    <row r="42" spans="1:17" x14ac:dyDescent="0.35">
      <c r="A42" s="401"/>
      <c r="B42" s="335"/>
      <c r="C42" s="335"/>
      <c r="D42" s="402"/>
      <c r="E42" s="402">
        <v>6</v>
      </c>
      <c r="F42" s="359"/>
      <c r="G42" s="360" t="s">
        <v>174</v>
      </c>
      <c r="H42" s="371"/>
      <c r="I42" s="372"/>
      <c r="J42" s="385"/>
      <c r="K42" s="364">
        <f>K43+K44</f>
        <v>0</v>
      </c>
      <c r="L42" s="364"/>
      <c r="M42" s="364"/>
      <c r="Q42" s="17"/>
    </row>
    <row r="43" spans="1:17" x14ac:dyDescent="0.35">
      <c r="A43" s="12"/>
      <c r="B43" s="13"/>
      <c r="C43" s="13"/>
      <c r="D43" s="10"/>
      <c r="E43" s="10"/>
      <c r="F43" s="365">
        <v>1</v>
      </c>
      <c r="G43" s="366" t="s">
        <v>175</v>
      </c>
      <c r="H43" s="367"/>
      <c r="I43" s="368"/>
      <c r="J43" s="369"/>
      <c r="K43" s="370">
        <v>0</v>
      </c>
      <c r="L43" s="370"/>
      <c r="M43" s="370"/>
      <c r="Q43" s="17"/>
    </row>
    <row r="44" spans="1:17" x14ac:dyDescent="0.35">
      <c r="A44" s="12"/>
      <c r="B44" s="13"/>
      <c r="C44" s="13"/>
      <c r="D44" s="10"/>
      <c r="E44" s="10"/>
      <c r="F44" s="365">
        <v>2</v>
      </c>
      <c r="G44" s="366" t="s">
        <v>176</v>
      </c>
      <c r="H44" s="367"/>
      <c r="I44" s="368"/>
      <c r="J44" s="369"/>
      <c r="K44" s="370">
        <v>0</v>
      </c>
      <c r="L44" s="370"/>
      <c r="M44" s="370"/>
      <c r="Q44" s="17"/>
    </row>
    <row r="45" spans="1:17" ht="26.5" customHeight="1" x14ac:dyDescent="0.35">
      <c r="A45" s="401"/>
      <c r="B45" s="335"/>
      <c r="C45" s="335"/>
      <c r="D45" s="402"/>
      <c r="E45" s="402">
        <v>7</v>
      </c>
      <c r="F45" s="359"/>
      <c r="G45" s="360" t="s">
        <v>177</v>
      </c>
      <c r="H45" s="371">
        <f>'renja 2022 (2)'!H40</f>
        <v>0</v>
      </c>
      <c r="I45" s="372"/>
      <c r="J45" s="385"/>
      <c r="K45" s="364">
        <f>K46+K49</f>
        <v>169484000</v>
      </c>
      <c r="L45" s="364">
        <f>L46+L49</f>
        <v>17004000</v>
      </c>
      <c r="M45" s="364">
        <f>M46+M49</f>
        <v>186488000</v>
      </c>
      <c r="O45" s="46">
        <v>30000000</v>
      </c>
      <c r="Q45" s="17"/>
    </row>
    <row r="46" spans="1:17" ht="23" x14ac:dyDescent="0.35">
      <c r="A46" s="406"/>
      <c r="B46" s="340"/>
      <c r="C46" s="340"/>
      <c r="D46" s="339"/>
      <c r="E46" s="339"/>
      <c r="F46" s="365">
        <v>1</v>
      </c>
      <c r="G46" s="366" t="s">
        <v>178</v>
      </c>
      <c r="H46" s="367" t="str">
        <f>'renja 2022 (2)'!H41</f>
        <v>tersedianya kebutuhan jasa komunikasi, sumber daya air dan listrik</v>
      </c>
      <c r="I46" s="368" t="s">
        <v>17</v>
      </c>
      <c r="J46" s="367" t="str">
        <f>'renja 2022 (2)'!J41</f>
        <v>12 bulan</v>
      </c>
      <c r="K46" s="370">
        <f>SUM(K47:K48)</f>
        <v>6916500</v>
      </c>
      <c r="L46" s="370"/>
      <c r="M46" s="370">
        <f>SUM(M47:M48)</f>
        <v>6916500</v>
      </c>
      <c r="N46" s="302">
        <f>O45-L46</f>
        <v>30000000</v>
      </c>
      <c r="Q46" s="17"/>
    </row>
    <row r="47" spans="1:17" x14ac:dyDescent="0.35">
      <c r="A47" s="12"/>
      <c r="B47" s="13"/>
      <c r="C47" s="13"/>
      <c r="D47" s="10"/>
      <c r="E47" s="10"/>
      <c r="F47" s="373"/>
      <c r="G47" s="374" t="s">
        <v>351</v>
      </c>
      <c r="H47" s="375"/>
      <c r="I47" s="376"/>
      <c r="J47" s="375"/>
      <c r="K47" s="377">
        <v>315000</v>
      </c>
      <c r="L47" s="377"/>
      <c r="M47" s="377">
        <v>315000</v>
      </c>
      <c r="N47" s="302"/>
      <c r="Q47" s="17"/>
    </row>
    <row r="48" spans="1:17" x14ac:dyDescent="0.35">
      <c r="A48" s="12"/>
      <c r="B48" s="13"/>
      <c r="C48" s="13"/>
      <c r="D48" s="10"/>
      <c r="E48" s="10"/>
      <c r="F48" s="373"/>
      <c r="G48" s="374" t="s">
        <v>352</v>
      </c>
      <c r="H48" s="375"/>
      <c r="I48" s="376"/>
      <c r="J48" s="375"/>
      <c r="K48" s="377">
        <v>6601500</v>
      </c>
      <c r="L48" s="377"/>
      <c r="M48" s="377">
        <v>6601500</v>
      </c>
      <c r="N48" s="302"/>
      <c r="Q48" s="17"/>
    </row>
    <row r="49" spans="1:18" ht="23" x14ac:dyDescent="0.35">
      <c r="A49" s="12"/>
      <c r="B49" s="13"/>
      <c r="C49" s="13"/>
      <c r="D49" s="10"/>
      <c r="E49" s="10"/>
      <c r="F49" s="365">
        <v>2</v>
      </c>
      <c r="G49" s="366" t="s">
        <v>179</v>
      </c>
      <c r="H49" s="367" t="str">
        <f>'renja 2022 (2)'!H42</f>
        <v>terlakasananya administrasi umum dan
pelayanan umum kantor</v>
      </c>
      <c r="I49" s="368" t="s">
        <v>17</v>
      </c>
      <c r="J49" s="367" t="str">
        <f>'renja 2022 (2)'!J42</f>
        <v>1 paket</v>
      </c>
      <c r="K49" s="370">
        <f>SUM(K50:K56)</f>
        <v>162567500</v>
      </c>
      <c r="L49" s="370">
        <f>L51+L54-L50</f>
        <v>17004000</v>
      </c>
      <c r="M49" s="370">
        <f>SUM(M50:M56)</f>
        <v>179571500</v>
      </c>
      <c r="N49" s="303">
        <f>M49-K49</f>
        <v>17004000</v>
      </c>
      <c r="O49" s="46">
        <f>M49+M61</f>
        <v>189871500</v>
      </c>
      <c r="Q49" s="17"/>
    </row>
    <row r="50" spans="1:18" x14ac:dyDescent="0.35">
      <c r="A50" s="12"/>
      <c r="B50" s="13"/>
      <c r="C50" s="13"/>
      <c r="D50" s="10"/>
      <c r="E50" s="10"/>
      <c r="F50" s="373"/>
      <c r="G50" s="374" t="s">
        <v>343</v>
      </c>
      <c r="H50" s="375"/>
      <c r="I50" s="376"/>
      <c r="J50" s="375"/>
      <c r="K50" s="377">
        <v>45752000</v>
      </c>
      <c r="L50" s="377">
        <v>76000</v>
      </c>
      <c r="M50" s="377">
        <f>K50-L50</f>
        <v>45676000</v>
      </c>
      <c r="N50" s="303">
        <f>K50-80000</f>
        <v>45672000</v>
      </c>
      <c r="O50" s="46">
        <v>20000000</v>
      </c>
      <c r="Q50" s="17"/>
    </row>
    <row r="51" spans="1:18" x14ac:dyDescent="0.35">
      <c r="A51" s="12"/>
      <c r="B51" s="13"/>
      <c r="C51" s="13"/>
      <c r="D51" s="10"/>
      <c r="E51" s="10"/>
      <c r="F51" s="373"/>
      <c r="G51" s="374" t="s">
        <v>359</v>
      </c>
      <c r="H51" s="375"/>
      <c r="I51" s="376"/>
      <c r="J51" s="375"/>
      <c r="K51" s="377"/>
      <c r="L51" s="377">
        <v>10000000</v>
      </c>
      <c r="M51" s="377">
        <f>K51+L51</f>
        <v>10000000</v>
      </c>
      <c r="N51" s="303"/>
      <c r="O51" s="46">
        <f>O50-O49</f>
        <v>-169871500</v>
      </c>
      <c r="Q51" s="17"/>
    </row>
    <row r="52" spans="1:18" x14ac:dyDescent="0.35">
      <c r="A52" s="12"/>
      <c r="B52" s="13"/>
      <c r="C52" s="13"/>
      <c r="D52" s="10"/>
      <c r="E52" s="10"/>
      <c r="F52" s="373"/>
      <c r="G52" s="374" t="s">
        <v>344</v>
      </c>
      <c r="H52" s="375"/>
      <c r="I52" s="376"/>
      <c r="J52" s="375"/>
      <c r="K52" s="377">
        <v>1900300</v>
      </c>
      <c r="L52" s="377"/>
      <c r="M52" s="377">
        <f t="shared" ref="M52:M56" si="1">K52+L52</f>
        <v>1900300</v>
      </c>
      <c r="N52" s="303">
        <v>13652000</v>
      </c>
      <c r="O52" s="46"/>
      <c r="Q52" s="17"/>
    </row>
    <row r="53" spans="1:18" x14ac:dyDescent="0.35">
      <c r="A53" s="12"/>
      <c r="B53" s="13"/>
      <c r="C53" s="13"/>
      <c r="D53" s="10"/>
      <c r="E53" s="10"/>
      <c r="F53" s="373"/>
      <c r="G53" s="374" t="s">
        <v>345</v>
      </c>
      <c r="H53" s="375"/>
      <c r="I53" s="376"/>
      <c r="J53" s="375"/>
      <c r="K53" s="377">
        <v>39082000</v>
      </c>
      <c r="L53" s="377"/>
      <c r="M53" s="377">
        <f t="shared" si="1"/>
        <v>39082000</v>
      </c>
      <c r="N53" s="303">
        <v>45676000</v>
      </c>
      <c r="O53" s="46"/>
      <c r="Q53" s="17"/>
    </row>
    <row r="54" spans="1:18" x14ac:dyDescent="0.35">
      <c r="A54" s="12"/>
      <c r="B54" s="13"/>
      <c r="C54" s="13"/>
      <c r="D54" s="10"/>
      <c r="E54" s="10"/>
      <c r="F54" s="373"/>
      <c r="G54" s="374" t="s">
        <v>353</v>
      </c>
      <c r="H54" s="375"/>
      <c r="I54" s="376"/>
      <c r="J54" s="375"/>
      <c r="K54" s="377">
        <v>10030000</v>
      </c>
      <c r="L54" s="377">
        <v>7080000</v>
      </c>
      <c r="M54" s="377">
        <f t="shared" si="1"/>
        <v>17110000</v>
      </c>
      <c r="N54" s="303">
        <f>N53-K50</f>
        <v>-76000</v>
      </c>
      <c r="O54" s="46"/>
      <c r="Q54" s="17"/>
    </row>
    <row r="55" spans="1:18" x14ac:dyDescent="0.35">
      <c r="A55" s="12"/>
      <c r="B55" s="13"/>
      <c r="C55" s="13"/>
      <c r="D55" s="10"/>
      <c r="E55" s="10"/>
      <c r="F55" s="373"/>
      <c r="G55" s="374" t="s">
        <v>354</v>
      </c>
      <c r="H55" s="375"/>
      <c r="I55" s="376"/>
      <c r="J55" s="375"/>
      <c r="K55" s="377">
        <v>63600000</v>
      </c>
      <c r="L55" s="377"/>
      <c r="M55" s="377">
        <f t="shared" si="1"/>
        <v>63600000</v>
      </c>
      <c r="N55" s="303"/>
      <c r="O55" s="46"/>
      <c r="Q55" s="17"/>
    </row>
    <row r="56" spans="1:18" x14ac:dyDescent="0.35">
      <c r="A56" s="12"/>
      <c r="B56" s="13"/>
      <c r="C56" s="13"/>
      <c r="D56" s="10"/>
      <c r="E56" s="10"/>
      <c r="F56" s="373"/>
      <c r="G56" s="374" t="s">
        <v>355</v>
      </c>
      <c r="H56" s="375"/>
      <c r="I56" s="376"/>
      <c r="J56" s="375"/>
      <c r="K56" s="377">
        <v>2203200</v>
      </c>
      <c r="L56" s="377"/>
      <c r="M56" s="377">
        <f t="shared" si="1"/>
        <v>2203200</v>
      </c>
      <c r="N56" s="303"/>
      <c r="O56" s="46"/>
      <c r="Q56" s="17"/>
    </row>
    <row r="57" spans="1:18" ht="26.5" customHeight="1" x14ac:dyDescent="0.35">
      <c r="A57" s="401"/>
      <c r="B57" s="335"/>
      <c r="C57" s="335"/>
      <c r="D57" s="402"/>
      <c r="E57" s="402">
        <v>8</v>
      </c>
      <c r="F57" s="359"/>
      <c r="G57" s="360" t="s">
        <v>180</v>
      </c>
      <c r="H57" s="371"/>
      <c r="I57" s="372"/>
      <c r="J57" s="385"/>
      <c r="K57" s="364">
        <f>K58+K59+K60+K61+K65+K66+K67</f>
        <v>53290000</v>
      </c>
      <c r="L57" s="364">
        <f>L58+L59+L60+L61+L65+L66+L67</f>
        <v>8840000</v>
      </c>
      <c r="M57" s="364">
        <f>M58+M59+M60+M61+M65+M66+M67</f>
        <v>62130000</v>
      </c>
      <c r="N57" s="46">
        <f>L50+160000</f>
        <v>236000</v>
      </c>
      <c r="O57" s="302">
        <v>35000</v>
      </c>
      <c r="P57" s="2">
        <v>120</v>
      </c>
      <c r="Q57" s="17"/>
      <c r="R57" s="303">
        <f>O57*P57</f>
        <v>4200000</v>
      </c>
    </row>
    <row r="58" spans="1:18" ht="34.5" x14ac:dyDescent="0.35">
      <c r="A58" s="12"/>
      <c r="B58" s="13"/>
      <c r="C58" s="13"/>
      <c r="D58" s="10"/>
      <c r="E58" s="10"/>
      <c r="F58" s="365">
        <v>1</v>
      </c>
      <c r="G58" s="366" t="s">
        <v>181</v>
      </c>
      <c r="H58" s="367" t="str">
        <f>'renja 2022 (2)'!H44</f>
        <v>tersedianya jasa pemeliharaan, biaya pemeliharaan dan pajak kendaraan perorangan
dinas atau kendaraan dinas jabatan</v>
      </c>
      <c r="I58" s="368" t="s">
        <v>17</v>
      </c>
      <c r="J58" s="367" t="str">
        <f>'renja 2022 (2)'!J44</f>
        <v>1 unit</v>
      </c>
      <c r="K58" s="370">
        <v>33630000</v>
      </c>
      <c r="L58" s="370"/>
      <c r="M58" s="370">
        <v>33630000</v>
      </c>
      <c r="O58" s="302">
        <v>24000</v>
      </c>
      <c r="P58" s="2">
        <v>120</v>
      </c>
      <c r="Q58" s="17"/>
      <c r="R58" s="303">
        <f>O58*P58</f>
        <v>2880000</v>
      </c>
    </row>
    <row r="59" spans="1:18" ht="46" x14ac:dyDescent="0.35">
      <c r="A59" s="12"/>
      <c r="B59" s="13"/>
      <c r="C59" s="13"/>
      <c r="D59" s="10"/>
      <c r="E59" s="10"/>
      <c r="F59" s="365">
        <v>2</v>
      </c>
      <c r="G59" s="366" t="s">
        <v>182</v>
      </c>
      <c r="H59" s="367" t="str">
        <f>'renja 2022 (2)'!H45</f>
        <v xml:space="preserve">tersedianya jasa pemeliharaan, biaya pemeliharaan, pajak, dan perizinan kendaraan dinas operasional atau lapangan
</v>
      </c>
      <c r="I59" s="368" t="s">
        <v>17</v>
      </c>
      <c r="J59" s="367" t="str">
        <f>'renja 2022 (2)'!J45</f>
        <v>5 unit</v>
      </c>
      <c r="K59" s="370">
        <v>18200000</v>
      </c>
      <c r="L59" s="370"/>
      <c r="M59" s="370">
        <v>18200000</v>
      </c>
      <c r="O59" s="46">
        <f>L49+L61</f>
        <v>25844000</v>
      </c>
      <c r="Q59" s="17"/>
      <c r="R59" s="303">
        <f>SUM(R57:R58)</f>
        <v>7080000</v>
      </c>
    </row>
    <row r="60" spans="1:18" x14ac:dyDescent="0.35">
      <c r="A60" s="12"/>
      <c r="B60" s="13"/>
      <c r="C60" s="13"/>
      <c r="D60" s="10"/>
      <c r="E60" s="10"/>
      <c r="F60" s="365">
        <v>3</v>
      </c>
      <c r="G60" s="366" t="s">
        <v>183</v>
      </c>
      <c r="H60" s="367"/>
      <c r="I60" s="368"/>
      <c r="J60" s="369"/>
      <c r="K60" s="370"/>
      <c r="L60" s="370"/>
      <c r="M60" s="370"/>
      <c r="Q60" s="17"/>
    </row>
    <row r="61" spans="1:18" ht="25.5" customHeight="1" x14ac:dyDescent="0.35">
      <c r="A61" s="12"/>
      <c r="B61" s="13"/>
      <c r="C61" s="13"/>
      <c r="D61" s="10"/>
      <c r="E61" s="10"/>
      <c r="F61" s="365">
        <v>4</v>
      </c>
      <c r="G61" s="366" t="s">
        <v>184</v>
      </c>
      <c r="H61" s="367" t="str">
        <f>'renja 2022 (2)'!H47</f>
        <v xml:space="preserve">terpeliharanya peralatan dan mesin
</v>
      </c>
      <c r="I61" s="368" t="s">
        <v>17</v>
      </c>
      <c r="J61" s="367" t="s">
        <v>339</v>
      </c>
      <c r="K61" s="370">
        <f>SUM(K62:K64)</f>
        <v>1460000</v>
      </c>
      <c r="L61" s="370">
        <f>SUM(L62:L64)</f>
        <v>8840000</v>
      </c>
      <c r="M61" s="370">
        <f>SUM(M62:M64)</f>
        <v>10300000</v>
      </c>
      <c r="Q61" s="17"/>
    </row>
    <row r="62" spans="1:18" ht="25.5" customHeight="1" x14ac:dyDescent="0.35">
      <c r="A62" s="12"/>
      <c r="B62" s="13"/>
      <c r="C62" s="13"/>
      <c r="D62" s="10"/>
      <c r="E62" s="10"/>
      <c r="F62" s="373"/>
      <c r="G62" s="374" t="s">
        <v>356</v>
      </c>
      <c r="H62" s="375"/>
      <c r="I62" s="376"/>
      <c r="J62" s="375"/>
      <c r="K62" s="377">
        <v>730000</v>
      </c>
      <c r="L62" s="377">
        <v>2920000</v>
      </c>
      <c r="M62" s="377">
        <f>K62+L62</f>
        <v>3650000</v>
      </c>
      <c r="N62" s="46">
        <f>K62*4</f>
        <v>2920000</v>
      </c>
      <c r="Q62" s="17"/>
    </row>
    <row r="63" spans="1:18" ht="25.5" customHeight="1" x14ac:dyDescent="0.35">
      <c r="A63" s="12"/>
      <c r="B63" s="13"/>
      <c r="C63" s="13"/>
      <c r="D63" s="10"/>
      <c r="E63" s="10"/>
      <c r="F63" s="373"/>
      <c r="G63" s="374" t="s">
        <v>358</v>
      </c>
      <c r="H63" s="375"/>
      <c r="I63" s="376"/>
      <c r="J63" s="375"/>
      <c r="K63" s="377">
        <v>0</v>
      </c>
      <c r="L63" s="377">
        <v>3000000</v>
      </c>
      <c r="M63" s="377">
        <v>3000000</v>
      </c>
      <c r="N63" s="46">
        <f>N62-2760000</f>
        <v>160000</v>
      </c>
      <c r="Q63" s="17"/>
    </row>
    <row r="64" spans="1:18" ht="25.5" customHeight="1" x14ac:dyDescent="0.35">
      <c r="A64" s="12"/>
      <c r="B64" s="13"/>
      <c r="C64" s="13"/>
      <c r="D64" s="10"/>
      <c r="E64" s="10"/>
      <c r="F64" s="373"/>
      <c r="G64" s="374" t="s">
        <v>357</v>
      </c>
      <c r="H64" s="375"/>
      <c r="I64" s="376"/>
      <c r="J64" s="375"/>
      <c r="K64" s="377">
        <v>730000</v>
      </c>
      <c r="L64" s="377">
        <v>2920000</v>
      </c>
      <c r="M64" s="377">
        <f>K64+L64</f>
        <v>3650000</v>
      </c>
      <c r="Q64" s="17"/>
    </row>
    <row r="65" spans="1:17" x14ac:dyDescent="0.35">
      <c r="A65" s="12"/>
      <c r="B65" s="13"/>
      <c r="C65" s="13"/>
      <c r="D65" s="10"/>
      <c r="E65" s="10"/>
      <c r="F65" s="365">
        <v>5</v>
      </c>
      <c r="G65" s="366" t="s">
        <v>185</v>
      </c>
      <c r="H65" s="367"/>
      <c r="I65" s="368"/>
      <c r="J65" s="369"/>
      <c r="K65" s="370">
        <v>0</v>
      </c>
      <c r="L65" s="370"/>
      <c r="M65" s="370"/>
      <c r="Q65" s="17"/>
    </row>
    <row r="66" spans="1:17" x14ac:dyDescent="0.35">
      <c r="A66" s="12"/>
      <c r="B66" s="13"/>
      <c r="C66" s="13"/>
      <c r="D66" s="10"/>
      <c r="E66" s="9"/>
      <c r="F66" s="365">
        <v>6</v>
      </c>
      <c r="G66" s="366" t="s">
        <v>156</v>
      </c>
      <c r="H66" s="367"/>
      <c r="I66" s="368"/>
      <c r="J66" s="369"/>
      <c r="K66" s="370">
        <v>0</v>
      </c>
      <c r="L66" s="370"/>
      <c r="M66" s="370"/>
      <c r="Q66" s="17"/>
    </row>
    <row r="67" spans="1:17" x14ac:dyDescent="0.35">
      <c r="A67" s="12"/>
      <c r="B67" s="13"/>
      <c r="C67" s="13"/>
      <c r="D67" s="10"/>
      <c r="E67" s="9"/>
      <c r="F67" s="365">
        <v>7</v>
      </c>
      <c r="G67" s="366" t="s">
        <v>186</v>
      </c>
      <c r="H67" s="367"/>
      <c r="I67" s="368"/>
      <c r="J67" s="369"/>
      <c r="K67" s="370">
        <v>0</v>
      </c>
      <c r="L67" s="370"/>
      <c r="M67" s="370"/>
      <c r="Q67" s="17"/>
    </row>
    <row r="68" spans="1:17" x14ac:dyDescent="0.35">
      <c r="A68" s="12"/>
      <c r="B68" s="13"/>
      <c r="C68" s="13"/>
      <c r="D68" s="10"/>
      <c r="E68" s="9"/>
      <c r="F68" s="373"/>
      <c r="G68" s="374"/>
      <c r="H68" s="375"/>
      <c r="I68" s="376"/>
      <c r="J68" s="378"/>
      <c r="K68" s="377"/>
      <c r="L68" s="377"/>
      <c r="M68" s="377"/>
      <c r="Q68" s="17"/>
    </row>
    <row r="69" spans="1:17" s="3" customFormat="1" ht="46" x14ac:dyDescent="0.35">
      <c r="A69" s="279"/>
      <c r="B69" s="280"/>
      <c r="C69" s="280"/>
      <c r="D69" s="281">
        <v>2</v>
      </c>
      <c r="E69" s="284"/>
      <c r="F69" s="380"/>
      <c r="G69" s="381" t="s">
        <v>329</v>
      </c>
      <c r="H69" s="382" t="str">
        <f>'renja 2022 (2)'!H52</f>
        <v>Indeks Kepuasan Masyarakat Terhadap
Pelayanan Publik</v>
      </c>
      <c r="I69" s="383"/>
      <c r="J69" s="382">
        <f>'renja 2022 (2)'!J52</f>
        <v>0</v>
      </c>
      <c r="K69" s="384">
        <f>K70+K77</f>
        <v>3810000</v>
      </c>
      <c r="L69" s="384"/>
      <c r="M69" s="384">
        <f>M70+M77</f>
        <v>3810000</v>
      </c>
      <c r="N69" s="3">
        <v>30000000</v>
      </c>
      <c r="Q69" s="69"/>
    </row>
    <row r="70" spans="1:17" s="405" customFormat="1" ht="34.5" x14ac:dyDescent="0.35">
      <c r="A70" s="401"/>
      <c r="B70" s="335"/>
      <c r="C70" s="335"/>
      <c r="D70" s="402"/>
      <c r="E70" s="402">
        <v>1</v>
      </c>
      <c r="F70" s="359"/>
      <c r="G70" s="360" t="s">
        <v>187</v>
      </c>
      <c r="H70" s="361" t="str">
        <f>'renja 2022 (2)'!H53</f>
        <v xml:space="preserve">Meningkatnya tata kelola pemerintahan dan
pelayanan publik
</v>
      </c>
      <c r="I70" s="372"/>
      <c r="J70" s="385"/>
      <c r="K70" s="386">
        <f>K71</f>
        <v>3810000</v>
      </c>
      <c r="L70" s="386"/>
      <c r="M70" s="386">
        <f>M71</f>
        <v>3810000</v>
      </c>
      <c r="Q70" s="336"/>
    </row>
    <row r="71" spans="1:17" ht="34.5" x14ac:dyDescent="0.35">
      <c r="A71" s="12"/>
      <c r="B71" s="13"/>
      <c r="C71" s="13"/>
      <c r="D71" s="10"/>
      <c r="E71" s="9"/>
      <c r="F71" s="365">
        <v>1</v>
      </c>
      <c r="G71" s="366" t="s">
        <v>188</v>
      </c>
      <c r="H71" s="367" t="str">
        <f>'renja 2022 (2)'!H54</f>
        <v xml:space="preserve">terlaksananya pengelolaan dan penyusunan laporan informasi kependudukan
</v>
      </c>
      <c r="I71" s="368" t="s">
        <v>17</v>
      </c>
      <c r="J71" s="367" t="str">
        <f>'renja 2022 (2)'!J54</f>
        <v>100%</v>
      </c>
      <c r="K71" s="370">
        <f>SUM(K72:K75)</f>
        <v>3810000</v>
      </c>
      <c r="L71" s="370"/>
      <c r="M71" s="370">
        <f>SUM(M72:M75)</f>
        <v>3810000</v>
      </c>
      <c r="N71" s="46">
        <f>K71-M71</f>
        <v>0</v>
      </c>
      <c r="Q71" s="69"/>
    </row>
    <row r="72" spans="1:17" x14ac:dyDescent="0.35">
      <c r="A72" s="12"/>
      <c r="B72" s="13"/>
      <c r="C72" s="13"/>
      <c r="D72" s="10"/>
      <c r="E72" s="9"/>
      <c r="F72" s="373"/>
      <c r="G72" s="374" t="s">
        <v>343</v>
      </c>
      <c r="H72" s="375"/>
      <c r="I72" s="376"/>
      <c r="J72" s="375"/>
      <c r="K72" s="377">
        <v>2300000</v>
      </c>
      <c r="L72" s="377"/>
      <c r="M72" s="377">
        <v>2300000</v>
      </c>
      <c r="N72" s="46"/>
      <c r="Q72" s="69"/>
    </row>
    <row r="73" spans="1:17" x14ac:dyDescent="0.35">
      <c r="A73" s="12"/>
      <c r="B73" s="13"/>
      <c r="C73" s="13"/>
      <c r="D73" s="10"/>
      <c r="E73" s="9"/>
      <c r="F73" s="373"/>
      <c r="G73" s="374" t="s">
        <v>344</v>
      </c>
      <c r="H73" s="375"/>
      <c r="I73" s="376"/>
      <c r="J73" s="375"/>
      <c r="K73" s="377"/>
      <c r="L73" s="377"/>
      <c r="M73" s="377"/>
      <c r="N73" s="46"/>
      <c r="Q73" s="69"/>
    </row>
    <row r="74" spans="1:17" x14ac:dyDescent="0.35">
      <c r="A74" s="12"/>
      <c r="B74" s="13"/>
      <c r="C74" s="13"/>
      <c r="D74" s="10"/>
      <c r="E74" s="9"/>
      <c r="F74" s="373"/>
      <c r="G74" s="374" t="s">
        <v>345</v>
      </c>
      <c r="H74" s="375"/>
      <c r="I74" s="376"/>
      <c r="J74" s="375"/>
      <c r="K74" s="377">
        <v>1510000</v>
      </c>
      <c r="L74" s="377"/>
      <c r="M74" s="377">
        <v>1510000</v>
      </c>
      <c r="N74" s="46"/>
      <c r="Q74" s="69"/>
    </row>
    <row r="75" spans="1:17" x14ac:dyDescent="0.35">
      <c r="A75" s="12"/>
      <c r="B75" s="13"/>
      <c r="C75" s="13"/>
      <c r="D75" s="10"/>
      <c r="E75" s="9"/>
      <c r="F75" s="373"/>
      <c r="G75" s="374" t="s">
        <v>346</v>
      </c>
      <c r="H75" s="375"/>
      <c r="I75" s="376"/>
      <c r="J75" s="375"/>
      <c r="K75" s="377">
        <v>0</v>
      </c>
      <c r="L75" s="377"/>
      <c r="M75" s="377">
        <v>0</v>
      </c>
      <c r="N75" s="46"/>
      <c r="Q75" s="69"/>
    </row>
    <row r="76" spans="1:17" x14ac:dyDescent="0.35">
      <c r="A76" s="12"/>
      <c r="B76" s="13"/>
      <c r="C76" s="13"/>
      <c r="D76" s="10"/>
      <c r="E76" s="9"/>
      <c r="F76" s="373"/>
      <c r="G76" s="374"/>
      <c r="H76" s="375"/>
      <c r="I76" s="376"/>
      <c r="J76" s="375"/>
      <c r="K76" s="377"/>
      <c r="L76" s="377"/>
      <c r="M76" s="377"/>
      <c r="N76" s="46"/>
      <c r="Q76" s="69"/>
    </row>
    <row r="77" spans="1:17" ht="23" x14ac:dyDescent="0.35">
      <c r="A77" s="401"/>
      <c r="B77" s="335"/>
      <c r="C77" s="335"/>
      <c r="D77" s="402"/>
      <c r="E77" s="402">
        <v>2</v>
      </c>
      <c r="F77" s="359"/>
      <c r="G77" s="360" t="s">
        <v>189</v>
      </c>
      <c r="H77" s="371"/>
      <c r="I77" s="372"/>
      <c r="J77" s="385"/>
      <c r="K77" s="386">
        <v>0</v>
      </c>
      <c r="L77" s="386"/>
      <c r="M77" s="386"/>
      <c r="Q77" s="69"/>
    </row>
    <row r="78" spans="1:17" x14ac:dyDescent="0.35">
      <c r="A78" s="12"/>
      <c r="B78" s="13"/>
      <c r="C78" s="13"/>
      <c r="D78" s="10"/>
      <c r="E78" s="9"/>
      <c r="F78" s="365">
        <v>1</v>
      </c>
      <c r="G78" s="366" t="s">
        <v>190</v>
      </c>
      <c r="H78" s="367"/>
      <c r="I78" s="368"/>
      <c r="J78" s="369"/>
      <c r="K78" s="370">
        <v>0</v>
      </c>
      <c r="L78" s="370"/>
      <c r="M78" s="370"/>
      <c r="Q78" s="69"/>
    </row>
    <row r="79" spans="1:17" ht="34.5" x14ac:dyDescent="0.35">
      <c r="A79" s="282"/>
      <c r="B79" s="283"/>
      <c r="C79" s="283"/>
      <c r="D79" s="281">
        <v>3</v>
      </c>
      <c r="E79" s="284"/>
      <c r="F79" s="387"/>
      <c r="G79" s="381" t="s">
        <v>330</v>
      </c>
      <c r="H79" s="388" t="str">
        <f>'renja 2022 (2)'!H57</f>
        <v xml:space="preserve">Persentase peningkatan partisipasi Lembaga
Kemasyarakatan dalam Pembangunan
</v>
      </c>
      <c r="I79" s="389"/>
      <c r="J79" s="388">
        <f>'renja 2022 (2)'!J57</f>
        <v>0</v>
      </c>
      <c r="K79" s="384">
        <f>K80</f>
        <v>12500000</v>
      </c>
      <c r="L79" s="384"/>
      <c r="M79" s="384">
        <f>M80</f>
        <v>12500000</v>
      </c>
      <c r="N79" s="2">
        <v>15000000</v>
      </c>
      <c r="Q79" s="69"/>
    </row>
    <row r="80" spans="1:17" ht="34.5" x14ac:dyDescent="0.35">
      <c r="A80" s="401"/>
      <c r="B80" s="335"/>
      <c r="C80" s="335"/>
      <c r="D80" s="402"/>
      <c r="E80" s="402">
        <v>1</v>
      </c>
      <c r="F80" s="359"/>
      <c r="G80" s="360" t="s">
        <v>191</v>
      </c>
      <c r="H80" s="371" t="str">
        <f>'renja 2022 (2)'!H58</f>
        <v xml:space="preserve">Meningkatnya tata kelola pemerintahan dan
pelayanan publik
</v>
      </c>
      <c r="I80" s="372"/>
      <c r="J80" s="371">
        <f>'renja 2022 (2)'!J58</f>
        <v>0</v>
      </c>
      <c r="K80" s="386">
        <f>K81+K86+K87</f>
        <v>12500000</v>
      </c>
      <c r="L80" s="386"/>
      <c r="M80" s="386">
        <f>M81+M86+M87</f>
        <v>12500000</v>
      </c>
      <c r="Q80" s="69"/>
    </row>
    <row r="81" spans="1:17" ht="46" x14ac:dyDescent="0.35">
      <c r="A81" s="12"/>
      <c r="B81" s="13"/>
      <c r="C81" s="13"/>
      <c r="D81" s="10"/>
      <c r="E81" s="9"/>
      <c r="F81" s="365">
        <v>1</v>
      </c>
      <c r="G81" s="366" t="s">
        <v>157</v>
      </c>
      <c r="H81" s="367" t="str">
        <f>'renja 2022 (2)'!H59</f>
        <v>Meningkatnya Partisipasi Masyarakat dalam Forum Musyawarah Perencanaan
Pembangunan di Desa dalam Wilayah 
KecamatanBontomanai</v>
      </c>
      <c r="I81" s="368" t="s">
        <v>17</v>
      </c>
      <c r="J81" s="367" t="str">
        <f>'renja 2022 (2)'!J59</f>
        <v>10 desa</v>
      </c>
      <c r="K81" s="370">
        <f>SUM(K82:K85)</f>
        <v>12500000</v>
      </c>
      <c r="L81" s="370"/>
      <c r="M81" s="370">
        <f>SUM(M82:M85)</f>
        <v>12500000</v>
      </c>
      <c r="Q81" s="69"/>
    </row>
    <row r="82" spans="1:17" x14ac:dyDescent="0.35">
      <c r="A82" s="12"/>
      <c r="B82" s="13"/>
      <c r="C82" s="13"/>
      <c r="D82" s="10"/>
      <c r="E82" s="9"/>
      <c r="F82" s="373"/>
      <c r="G82" s="374" t="s">
        <v>343</v>
      </c>
      <c r="H82" s="375"/>
      <c r="I82" s="376"/>
      <c r="J82" s="375"/>
      <c r="K82" s="377">
        <v>2570000</v>
      </c>
      <c r="L82" s="377"/>
      <c r="M82" s="377">
        <v>2570000</v>
      </c>
      <c r="Q82" s="69"/>
    </row>
    <row r="83" spans="1:17" x14ac:dyDescent="0.35">
      <c r="A83" s="12"/>
      <c r="B83" s="13"/>
      <c r="C83" s="13"/>
      <c r="D83" s="10"/>
      <c r="E83" s="9"/>
      <c r="F83" s="373"/>
      <c r="G83" s="374" t="s">
        <v>344</v>
      </c>
      <c r="H83" s="375"/>
      <c r="I83" s="376"/>
      <c r="J83" s="375"/>
      <c r="K83" s="377">
        <v>1150000</v>
      </c>
      <c r="L83" s="377"/>
      <c r="M83" s="377">
        <v>1150000</v>
      </c>
      <c r="Q83" s="69"/>
    </row>
    <row r="84" spans="1:17" x14ac:dyDescent="0.35">
      <c r="A84" s="12"/>
      <c r="B84" s="13"/>
      <c r="C84" s="13"/>
      <c r="D84" s="10"/>
      <c r="E84" s="9"/>
      <c r="F84" s="373"/>
      <c r="G84" s="374" t="s">
        <v>345</v>
      </c>
      <c r="H84" s="375"/>
      <c r="I84" s="376"/>
      <c r="J84" s="375"/>
      <c r="K84" s="377">
        <v>7480000</v>
      </c>
      <c r="L84" s="377"/>
      <c r="M84" s="377">
        <v>7480000</v>
      </c>
      <c r="Q84" s="69"/>
    </row>
    <row r="85" spans="1:17" x14ac:dyDescent="0.35">
      <c r="A85" s="12"/>
      <c r="B85" s="13"/>
      <c r="C85" s="13"/>
      <c r="D85" s="10"/>
      <c r="E85" s="9"/>
      <c r="F85" s="373"/>
      <c r="G85" s="374" t="s">
        <v>346</v>
      </c>
      <c r="H85" s="375"/>
      <c r="I85" s="376"/>
      <c r="J85" s="375"/>
      <c r="K85" s="377">
        <v>1300000</v>
      </c>
      <c r="L85" s="377"/>
      <c r="M85" s="377">
        <v>1300000</v>
      </c>
      <c r="Q85" s="69"/>
    </row>
    <row r="86" spans="1:17" ht="23" x14ac:dyDescent="0.35">
      <c r="A86" s="12"/>
      <c r="B86" s="13"/>
      <c r="C86" s="13"/>
      <c r="D86" s="10"/>
      <c r="E86" s="9"/>
      <c r="F86" s="365">
        <v>2</v>
      </c>
      <c r="G86" s="366" t="s">
        <v>192</v>
      </c>
      <c r="H86" s="367"/>
      <c r="I86" s="368"/>
      <c r="J86" s="369"/>
      <c r="K86" s="370">
        <v>0</v>
      </c>
      <c r="L86" s="370"/>
      <c r="M86" s="370"/>
      <c r="Q86" s="69"/>
    </row>
    <row r="87" spans="1:17" x14ac:dyDescent="0.35">
      <c r="A87" s="12"/>
      <c r="B87" s="13"/>
      <c r="C87" s="13"/>
      <c r="D87" s="10"/>
      <c r="E87" s="9"/>
      <c r="F87" s="365">
        <v>3</v>
      </c>
      <c r="G87" s="366" t="s">
        <v>193</v>
      </c>
      <c r="H87" s="367"/>
      <c r="I87" s="368"/>
      <c r="J87" s="369"/>
      <c r="K87" s="370">
        <v>0</v>
      </c>
      <c r="L87" s="370"/>
      <c r="M87" s="370"/>
      <c r="Q87" s="69"/>
    </row>
    <row r="88" spans="1:17" x14ac:dyDescent="0.35">
      <c r="A88" s="12"/>
      <c r="B88" s="13"/>
      <c r="C88" s="13"/>
      <c r="D88" s="10"/>
      <c r="E88" s="9"/>
      <c r="F88" s="373"/>
      <c r="G88" s="374"/>
      <c r="H88" s="375"/>
      <c r="I88" s="376"/>
      <c r="J88" s="378"/>
      <c r="K88" s="377"/>
      <c r="L88" s="377"/>
      <c r="M88" s="377"/>
      <c r="Q88" s="69"/>
    </row>
    <row r="89" spans="1:17" ht="43.5" customHeight="1" x14ac:dyDescent="0.35">
      <c r="A89" s="282"/>
      <c r="B89" s="283"/>
      <c r="C89" s="283"/>
      <c r="D89" s="281">
        <v>4</v>
      </c>
      <c r="E89" s="284"/>
      <c r="F89" s="387"/>
      <c r="G89" s="381" t="s">
        <v>331</v>
      </c>
      <c r="H89" s="388" t="str">
        <f>'renja 2022 (2)'!H63</f>
        <v>Persentase penurunan jumlah kasus Kriminalitas Kecamatan</v>
      </c>
      <c r="I89" s="389"/>
      <c r="J89" s="390"/>
      <c r="K89" s="384">
        <f>K90</f>
        <v>4600000</v>
      </c>
      <c r="L89" s="384"/>
      <c r="M89" s="384">
        <f>M90</f>
        <v>4600000</v>
      </c>
      <c r="N89" s="2">
        <v>45000000</v>
      </c>
      <c r="Q89" s="69"/>
    </row>
    <row r="90" spans="1:17" ht="34.5" x14ac:dyDescent="0.35">
      <c r="A90" s="285"/>
      <c r="B90" s="335"/>
      <c r="C90" s="335"/>
      <c r="D90" s="402"/>
      <c r="E90" s="402">
        <v>1</v>
      </c>
      <c r="F90" s="359"/>
      <c r="G90" s="360" t="s">
        <v>194</v>
      </c>
      <c r="H90" s="371" t="str">
        <f>'renja 2022 (2)'!H64</f>
        <v xml:space="preserve">Meningkatnya tata kelola pemerintahan dan
pelayanan publik
</v>
      </c>
      <c r="I90" s="372" t="s">
        <v>17</v>
      </c>
      <c r="J90" s="385"/>
      <c r="K90" s="386">
        <f>K91</f>
        <v>4600000</v>
      </c>
      <c r="L90" s="386"/>
      <c r="M90" s="386">
        <f>M91</f>
        <v>4600000</v>
      </c>
      <c r="Q90" s="69"/>
    </row>
    <row r="91" spans="1:17" ht="46" x14ac:dyDescent="0.35">
      <c r="A91" s="12"/>
      <c r="B91" s="13"/>
      <c r="C91" s="13"/>
      <c r="D91" s="10"/>
      <c r="E91" s="9"/>
      <c r="F91" s="365">
        <v>1</v>
      </c>
      <c r="G91" s="366" t="s">
        <v>195</v>
      </c>
      <c r="H91" s="367" t="str">
        <f>'renja 2022 (2)'!H65</f>
        <v>terciptanya sinergitas kepolisian,TNI, dan instansi
vertikal di wilayah kecamatan dan terlaksananya posko penaggulangan covid-19 di
kecamatan</v>
      </c>
      <c r="I91" s="368" t="s">
        <v>17</v>
      </c>
      <c r="J91" s="367" t="str">
        <f>'renja 2022 (2)'!J65</f>
        <v>10 desa</v>
      </c>
      <c r="K91" s="370">
        <f>SUM(K92:K96)</f>
        <v>4600000</v>
      </c>
      <c r="L91" s="391"/>
      <c r="M91" s="370">
        <f>SUM(M92:M96)</f>
        <v>4600000</v>
      </c>
      <c r="N91" s="46">
        <f>K91-M91</f>
        <v>0</v>
      </c>
      <c r="Q91" s="69"/>
    </row>
    <row r="92" spans="1:17" x14ac:dyDescent="0.35">
      <c r="A92" s="12"/>
      <c r="B92" s="13"/>
      <c r="C92" s="13"/>
      <c r="D92" s="10"/>
      <c r="E92" s="9"/>
      <c r="F92" s="373"/>
      <c r="G92" s="374" t="s">
        <v>343</v>
      </c>
      <c r="H92" s="375"/>
      <c r="I92" s="376"/>
      <c r="J92" s="375"/>
      <c r="K92" s="377">
        <v>1200000</v>
      </c>
      <c r="L92" s="377"/>
      <c r="M92" s="377">
        <v>1200000</v>
      </c>
      <c r="N92" s="46"/>
      <c r="Q92" s="69"/>
    </row>
    <row r="93" spans="1:17" x14ac:dyDescent="0.35">
      <c r="A93" s="12"/>
      <c r="B93" s="13"/>
      <c r="C93" s="13"/>
      <c r="D93" s="10"/>
      <c r="E93" s="9"/>
      <c r="F93" s="373"/>
      <c r="G93" s="374" t="s">
        <v>344</v>
      </c>
      <c r="H93" s="375"/>
      <c r="I93" s="376"/>
      <c r="J93" s="375"/>
      <c r="K93" s="377">
        <v>0</v>
      </c>
      <c r="L93" s="377"/>
      <c r="M93" s="377">
        <v>0</v>
      </c>
      <c r="N93" s="46"/>
      <c r="Q93" s="69"/>
    </row>
    <row r="94" spans="1:17" x14ac:dyDescent="0.35">
      <c r="A94" s="12"/>
      <c r="B94" s="13"/>
      <c r="C94" s="13"/>
      <c r="D94" s="10"/>
      <c r="E94" s="9"/>
      <c r="F94" s="373"/>
      <c r="G94" s="374" t="s">
        <v>345</v>
      </c>
      <c r="H94" s="375"/>
      <c r="I94" s="376"/>
      <c r="J94" s="375"/>
      <c r="K94" s="377">
        <v>3400000</v>
      </c>
      <c r="L94" s="377"/>
      <c r="M94" s="377">
        <v>3400000</v>
      </c>
      <c r="N94" s="46"/>
      <c r="Q94" s="69"/>
    </row>
    <row r="95" spans="1:17" x14ac:dyDescent="0.35">
      <c r="A95" s="12"/>
      <c r="B95" s="13"/>
      <c r="C95" s="13"/>
      <c r="D95" s="10"/>
      <c r="E95" s="9"/>
      <c r="F95" s="373"/>
      <c r="G95" s="374" t="s">
        <v>346</v>
      </c>
      <c r="H95" s="375"/>
      <c r="I95" s="376"/>
      <c r="J95" s="375"/>
      <c r="K95" s="377">
        <v>0</v>
      </c>
      <c r="L95" s="377"/>
      <c r="M95" s="377">
        <v>0</v>
      </c>
      <c r="N95" s="46"/>
      <c r="Q95" s="69"/>
    </row>
    <row r="96" spans="1:17" x14ac:dyDescent="0.35">
      <c r="A96" s="12"/>
      <c r="B96" s="13"/>
      <c r="C96" s="13"/>
      <c r="D96" s="10"/>
      <c r="E96" s="9"/>
      <c r="F96" s="373"/>
      <c r="G96" s="374"/>
      <c r="H96" s="375"/>
      <c r="I96" s="376"/>
      <c r="J96" s="375"/>
      <c r="K96" s="377"/>
      <c r="L96" s="377"/>
      <c r="M96" s="377"/>
      <c r="N96" s="46"/>
      <c r="Q96" s="69"/>
    </row>
    <row r="97" spans="1:17" x14ac:dyDescent="0.35">
      <c r="A97" s="12"/>
      <c r="B97" s="13"/>
      <c r="C97" s="13"/>
      <c r="D97" s="10"/>
      <c r="E97" s="9"/>
      <c r="F97" s="365">
        <v>2</v>
      </c>
      <c r="G97" s="366" t="s">
        <v>196</v>
      </c>
      <c r="H97" s="367"/>
      <c r="I97" s="368"/>
      <c r="J97" s="369"/>
      <c r="K97" s="370">
        <v>0</v>
      </c>
      <c r="L97" s="370"/>
      <c r="M97" s="370"/>
      <c r="Q97" s="69"/>
    </row>
    <row r="98" spans="1:17" ht="34.5" x14ac:dyDescent="0.35">
      <c r="A98" s="282"/>
      <c r="B98" s="283"/>
      <c r="C98" s="283"/>
      <c r="D98" s="281">
        <v>5</v>
      </c>
      <c r="E98" s="284"/>
      <c r="F98" s="387"/>
      <c r="G98" s="381" t="s">
        <v>332</v>
      </c>
      <c r="H98" s="388" t="str">
        <f>'renja 2022 (2)'!H67</f>
        <v>Indeks KepuasanMasyarakat Terhadap
Pelayanan Publik</v>
      </c>
      <c r="I98" s="389"/>
      <c r="J98" s="390"/>
      <c r="K98" s="384">
        <f>K99</f>
        <v>7500000</v>
      </c>
      <c r="L98" s="384">
        <f>L99</f>
        <v>7356000</v>
      </c>
      <c r="M98" s="384">
        <f>M99</f>
        <v>14856000</v>
      </c>
      <c r="N98" s="2">
        <v>10000000</v>
      </c>
      <c r="Q98" s="69"/>
    </row>
    <row r="99" spans="1:17" ht="34.5" x14ac:dyDescent="0.35">
      <c r="A99" s="401"/>
      <c r="B99" s="335"/>
      <c r="C99" s="335"/>
      <c r="D99" s="402"/>
      <c r="E99" s="334">
        <v>1</v>
      </c>
      <c r="F99" s="359"/>
      <c r="G99" s="360" t="s">
        <v>158</v>
      </c>
      <c r="H99" s="371" t="str">
        <f>'renja 2022 (2)'!H68</f>
        <v xml:space="preserve">Meningkatnya tata kelola pemerintahan dan
pelayanan publik
</v>
      </c>
      <c r="I99" s="372"/>
      <c r="J99" s="385"/>
      <c r="K99" s="386">
        <f>K100+K105</f>
        <v>7500000</v>
      </c>
      <c r="L99" s="386">
        <f>L100+L105</f>
        <v>7356000</v>
      </c>
      <c r="M99" s="386">
        <f>M100+M105</f>
        <v>14856000</v>
      </c>
      <c r="Q99" s="69"/>
    </row>
    <row r="100" spans="1:17" ht="46.5" customHeight="1" x14ac:dyDescent="0.35">
      <c r="A100" s="12"/>
      <c r="B100" s="13"/>
      <c r="C100" s="13"/>
      <c r="D100" s="10"/>
      <c r="E100" s="9"/>
      <c r="F100" s="365">
        <v>1</v>
      </c>
      <c r="G100" s="366" t="s">
        <v>197</v>
      </c>
      <c r="H100" s="367" t="str">
        <f>'renja 2022 (2)'!H69</f>
        <v xml:space="preserve">terwujudnya peningkatan kecintaan masyarakat
terhadap tanah air
</v>
      </c>
      <c r="I100" s="368" t="s">
        <v>17</v>
      </c>
      <c r="J100" s="367" t="str">
        <f>'renja 2022 (2)'!J69</f>
        <v>10 desa</v>
      </c>
      <c r="K100" s="370">
        <f>SUM(K101:K103)</f>
        <v>7500000</v>
      </c>
      <c r="L100" s="370">
        <f>SUM(L101:L103)</f>
        <v>7356000</v>
      </c>
      <c r="M100" s="370">
        <f>SUM(M101:M103)</f>
        <v>14856000</v>
      </c>
      <c r="Q100" s="69"/>
    </row>
    <row r="101" spans="1:17" ht="14.5" customHeight="1" x14ac:dyDescent="0.35">
      <c r="A101" s="12"/>
      <c r="B101" s="13"/>
      <c r="C101" s="13"/>
      <c r="D101" s="10"/>
      <c r="E101" s="9"/>
      <c r="F101" s="373"/>
      <c r="G101" s="374" t="s">
        <v>343</v>
      </c>
      <c r="H101" s="375"/>
      <c r="I101" s="376"/>
      <c r="J101" s="375"/>
      <c r="K101" s="377">
        <v>800000</v>
      </c>
      <c r="L101" s="377">
        <v>2000000</v>
      </c>
      <c r="M101" s="377">
        <f>K101+L101</f>
        <v>2800000</v>
      </c>
      <c r="Q101" s="69"/>
    </row>
    <row r="102" spans="1:17" ht="14.5" customHeight="1" x14ac:dyDescent="0.35">
      <c r="A102" s="12"/>
      <c r="B102" s="13"/>
      <c r="C102" s="13"/>
      <c r="D102" s="10"/>
      <c r="E102" s="9"/>
      <c r="F102" s="373"/>
      <c r="G102" s="374" t="s">
        <v>344</v>
      </c>
      <c r="H102" s="375"/>
      <c r="I102" s="376"/>
      <c r="J102" s="375"/>
      <c r="K102" s="377">
        <v>350000</v>
      </c>
      <c r="L102" s="377">
        <v>400000</v>
      </c>
      <c r="M102" s="377">
        <f t="shared" ref="M102:M103" si="2">K102+L102</f>
        <v>750000</v>
      </c>
      <c r="Q102" s="69"/>
    </row>
    <row r="103" spans="1:17" ht="14.5" customHeight="1" x14ac:dyDescent="0.35">
      <c r="A103" s="12"/>
      <c r="B103" s="13"/>
      <c r="C103" s="13"/>
      <c r="D103" s="10"/>
      <c r="E103" s="9"/>
      <c r="F103" s="373"/>
      <c r="G103" s="374" t="s">
        <v>345</v>
      </c>
      <c r="H103" s="375"/>
      <c r="I103" s="376"/>
      <c r="J103" s="375" t="s">
        <v>361</v>
      </c>
      <c r="K103" s="377">
        <v>6350000</v>
      </c>
      <c r="L103" s="377">
        <v>4956000</v>
      </c>
      <c r="M103" s="377">
        <f>K103+L103</f>
        <v>11306000</v>
      </c>
      <c r="N103" s="2">
        <v>35000</v>
      </c>
      <c r="O103" s="2">
        <v>88</v>
      </c>
      <c r="P103" s="302">
        <f>N103*O103</f>
        <v>3080000</v>
      </c>
      <c r="Q103" s="69"/>
    </row>
    <row r="104" spans="1:17" ht="14.5" customHeight="1" x14ac:dyDescent="0.35">
      <c r="A104" s="12"/>
      <c r="B104" s="13"/>
      <c r="C104" s="13"/>
      <c r="D104" s="10"/>
      <c r="E104" s="9"/>
      <c r="F104" s="373"/>
      <c r="G104" s="374"/>
      <c r="H104" s="375"/>
      <c r="I104" s="376"/>
      <c r="J104" s="375"/>
      <c r="K104" s="377"/>
      <c r="L104" s="377"/>
      <c r="M104" s="377"/>
      <c r="N104" s="2">
        <v>24000</v>
      </c>
      <c r="O104" s="2">
        <v>88</v>
      </c>
      <c r="P104" s="302">
        <f>N104*O104</f>
        <v>2112000</v>
      </c>
      <c r="Q104" s="69"/>
    </row>
    <row r="105" spans="1:17" ht="44" customHeight="1" x14ac:dyDescent="0.35">
      <c r="A105" s="12"/>
      <c r="B105" s="13"/>
      <c r="C105" s="13"/>
      <c r="D105" s="10"/>
      <c r="E105" s="9"/>
      <c r="F105" s="365">
        <v>2</v>
      </c>
      <c r="G105" s="366" t="s">
        <v>198</v>
      </c>
      <c r="H105" s="367"/>
      <c r="I105" s="368"/>
      <c r="J105" s="369"/>
      <c r="K105" s="370">
        <v>0</v>
      </c>
      <c r="L105" s="370"/>
      <c r="M105" s="370"/>
      <c r="N105" s="407">
        <f>L101-O105</f>
        <v>1999956</v>
      </c>
      <c r="O105" s="407">
        <f>O103/2</f>
        <v>44</v>
      </c>
      <c r="P105" s="302">
        <f>SUM(P103:P104)</f>
        <v>5192000</v>
      </c>
      <c r="Q105" s="69"/>
    </row>
    <row r="106" spans="1:17" ht="16.5" customHeight="1" x14ac:dyDescent="0.35">
      <c r="A106" s="12"/>
      <c r="B106" s="13"/>
      <c r="C106" s="13"/>
      <c r="D106" s="10"/>
      <c r="E106" s="9"/>
      <c r="F106" s="365">
        <v>3</v>
      </c>
      <c r="G106" s="366" t="s">
        <v>199</v>
      </c>
      <c r="H106" s="367"/>
      <c r="I106" s="368"/>
      <c r="J106" s="369"/>
      <c r="K106" s="370">
        <v>0</v>
      </c>
      <c r="L106" s="370"/>
      <c r="M106" s="370"/>
      <c r="O106" s="2">
        <v>86</v>
      </c>
      <c r="P106" s="407">
        <f>L103-P105</f>
        <v>-236000</v>
      </c>
      <c r="Q106" s="69"/>
    </row>
    <row r="107" spans="1:17" x14ac:dyDescent="0.35">
      <c r="A107" s="12"/>
      <c r="B107" s="13"/>
      <c r="C107" s="13"/>
      <c r="D107" s="10"/>
      <c r="E107" s="9"/>
      <c r="F107" s="379"/>
      <c r="G107" s="392"/>
      <c r="H107" s="393"/>
      <c r="I107" s="394"/>
      <c r="J107" s="395"/>
      <c r="K107" s="396"/>
      <c r="L107" s="396"/>
      <c r="M107" s="396"/>
      <c r="Q107" s="69"/>
    </row>
    <row r="108" spans="1:17" ht="34.5" x14ac:dyDescent="0.35">
      <c r="A108" s="282"/>
      <c r="B108" s="283"/>
      <c r="C108" s="283"/>
      <c r="D108" s="281">
        <v>6</v>
      </c>
      <c r="E108" s="284"/>
      <c r="F108" s="387"/>
      <c r="G108" s="381" t="s">
        <v>333</v>
      </c>
      <c r="H108" s="382" t="str">
        <f>'renja 2022 (2)'!H73</f>
        <v>Persentase Urusan Pemerintahan Desa yang
Difasilitasi</v>
      </c>
      <c r="I108" s="383"/>
      <c r="J108" s="397"/>
      <c r="K108" s="383">
        <f>K109</f>
        <v>2600000</v>
      </c>
      <c r="L108" s="383">
        <f>L109</f>
        <v>5800000</v>
      </c>
      <c r="M108" s="383">
        <f>M109</f>
        <v>8400000</v>
      </c>
      <c r="N108" s="2">
        <v>15000000</v>
      </c>
      <c r="Q108" s="69"/>
    </row>
    <row r="109" spans="1:17" ht="34.5" x14ac:dyDescent="0.35">
      <c r="A109" s="403"/>
      <c r="B109" s="338"/>
      <c r="C109" s="338"/>
      <c r="D109" s="402"/>
      <c r="E109" s="402">
        <v>1</v>
      </c>
      <c r="F109" s="404"/>
      <c r="G109" s="360" t="s">
        <v>200</v>
      </c>
      <c r="H109" s="361" t="str">
        <f>'renja 2022 (2)'!H74</f>
        <v xml:space="preserve">Meningkatnya tata kelola pemerintahan dan
pelayanan publik
</v>
      </c>
      <c r="I109" s="362"/>
      <c r="J109" s="363"/>
      <c r="K109" s="364">
        <f>K110+K111+K116+K117+K118+K119+K120</f>
        <v>2600000</v>
      </c>
      <c r="L109" s="364">
        <f>L110+L111+L116+L117+L118+L119+L120</f>
        <v>5800000</v>
      </c>
      <c r="M109" s="364">
        <f>M110+M111+M116+M117+M118+M119+M120</f>
        <v>8400000</v>
      </c>
      <c r="Q109" s="69"/>
    </row>
    <row r="110" spans="1:17" ht="16.5" customHeight="1" x14ac:dyDescent="0.35">
      <c r="A110" s="12"/>
      <c r="B110" s="13"/>
      <c r="C110" s="13"/>
      <c r="D110" s="10"/>
      <c r="E110" s="9"/>
      <c r="F110" s="365">
        <v>1</v>
      </c>
      <c r="G110" s="366" t="s">
        <v>201</v>
      </c>
      <c r="H110" s="367"/>
      <c r="I110" s="368"/>
      <c r="J110" s="369"/>
      <c r="K110" s="370">
        <v>0</v>
      </c>
      <c r="L110" s="370"/>
      <c r="M110" s="370">
        <v>0</v>
      </c>
      <c r="Q110" s="69"/>
    </row>
    <row r="111" spans="1:17" ht="35.5" customHeight="1" x14ac:dyDescent="0.35">
      <c r="A111" s="12"/>
      <c r="B111" s="13"/>
      <c r="C111" s="13"/>
      <c r="D111" s="10"/>
      <c r="E111" s="9"/>
      <c r="F111" s="365">
        <v>2</v>
      </c>
      <c r="G111" s="366" t="s">
        <v>202</v>
      </c>
      <c r="H111" s="367" t="str">
        <f>'renja 2022 (2)'!H76</f>
        <v>akuntabilitas dan transparansi pengelolaan
keuangan Desa</v>
      </c>
      <c r="I111" s="368" t="s">
        <v>17</v>
      </c>
      <c r="J111" s="367" t="str">
        <f>'renja 2022 (2)'!J76</f>
        <v>10 desa</v>
      </c>
      <c r="K111" s="370">
        <f>SUM(K112:K113)</f>
        <v>2600000</v>
      </c>
      <c r="L111" s="370">
        <f>SUM(L112:L113)</f>
        <v>5800000</v>
      </c>
      <c r="M111" s="370">
        <f>SUM(M112:M113)</f>
        <v>8400000</v>
      </c>
      <c r="Q111" s="17"/>
    </row>
    <row r="112" spans="1:17" ht="13" customHeight="1" x14ac:dyDescent="0.35">
      <c r="A112" s="12"/>
      <c r="B112" s="13"/>
      <c r="C112" s="13"/>
      <c r="D112" s="10"/>
      <c r="E112" s="9"/>
      <c r="F112" s="373"/>
      <c r="G112" s="374" t="s">
        <v>343</v>
      </c>
      <c r="H112" s="375"/>
      <c r="I112" s="376"/>
      <c r="J112" s="375"/>
      <c r="K112" s="377">
        <v>1400000</v>
      </c>
      <c r="L112" s="377">
        <v>1808000</v>
      </c>
      <c r="M112" s="377">
        <f>K112+L112</f>
        <v>3208000</v>
      </c>
      <c r="Q112" s="17"/>
    </row>
    <row r="113" spans="1:17" ht="13" customHeight="1" x14ac:dyDescent="0.35">
      <c r="A113" s="12"/>
      <c r="B113" s="13"/>
      <c r="C113" s="13"/>
      <c r="D113" s="10"/>
      <c r="E113" s="9"/>
      <c r="F113" s="373"/>
      <c r="G113" s="374" t="s">
        <v>345</v>
      </c>
      <c r="H113" s="375"/>
      <c r="I113" s="376"/>
      <c r="J113" s="375" t="s">
        <v>360</v>
      </c>
      <c r="K113" s="377">
        <v>1200000</v>
      </c>
      <c r="L113" s="377">
        <v>3992000</v>
      </c>
      <c r="M113" s="377">
        <f>K113+L113</f>
        <v>5192000</v>
      </c>
      <c r="N113" s="2">
        <v>35000</v>
      </c>
      <c r="O113" s="2">
        <v>68</v>
      </c>
      <c r="P113" s="302">
        <f>N113*O113</f>
        <v>2380000</v>
      </c>
      <c r="Q113" s="17"/>
    </row>
    <row r="114" spans="1:17" ht="13" customHeight="1" x14ac:dyDescent="0.35">
      <c r="A114" s="12"/>
      <c r="B114" s="13"/>
      <c r="C114" s="13"/>
      <c r="D114" s="10"/>
      <c r="E114" s="9"/>
      <c r="F114" s="373"/>
      <c r="G114" s="374"/>
      <c r="H114" s="375"/>
      <c r="I114" s="376"/>
      <c r="J114" s="375" t="s">
        <v>360</v>
      </c>
      <c r="K114" s="377"/>
      <c r="L114" s="377"/>
      <c r="M114" s="377"/>
      <c r="N114" s="2">
        <v>24000</v>
      </c>
      <c r="O114" s="2">
        <v>68</v>
      </c>
      <c r="P114" s="302">
        <f>N114*O114</f>
        <v>1632000</v>
      </c>
      <c r="Q114" s="17"/>
    </row>
    <row r="115" spans="1:17" ht="13" customHeight="1" x14ac:dyDescent="0.35">
      <c r="A115" s="12"/>
      <c r="B115" s="13"/>
      <c r="C115" s="13"/>
      <c r="D115" s="10"/>
      <c r="E115" s="9"/>
      <c r="F115" s="373"/>
      <c r="G115" s="374"/>
      <c r="H115" s="375"/>
      <c r="I115" s="376"/>
      <c r="J115" s="375"/>
      <c r="K115" s="377"/>
      <c r="L115" s="377"/>
      <c r="M115" s="377"/>
      <c r="P115" s="302">
        <f>SUM(P113:P114)</f>
        <v>4012000</v>
      </c>
      <c r="Q115" s="17"/>
    </row>
    <row r="116" spans="1:17" x14ac:dyDescent="0.35">
      <c r="A116" s="12"/>
      <c r="B116" s="13"/>
      <c r="C116" s="13"/>
      <c r="D116" s="10"/>
      <c r="E116" s="9"/>
      <c r="F116" s="365">
        <v>3</v>
      </c>
      <c r="G116" s="366" t="s">
        <v>203</v>
      </c>
      <c r="H116" s="367"/>
      <c r="I116" s="368"/>
      <c r="J116" s="369"/>
      <c r="K116" s="370">
        <v>0</v>
      </c>
      <c r="L116" s="370"/>
      <c r="M116" s="370"/>
      <c r="P116" s="407">
        <f>L113-P115</f>
        <v>-20000</v>
      </c>
      <c r="Q116" s="17"/>
    </row>
    <row r="117" spans="1:17" x14ac:dyDescent="0.35">
      <c r="A117" s="12"/>
      <c r="B117" s="13"/>
      <c r="C117" s="13"/>
      <c r="D117" s="10"/>
      <c r="E117" s="9"/>
      <c r="F117" s="365">
        <v>4</v>
      </c>
      <c r="G117" s="366" t="s">
        <v>204</v>
      </c>
      <c r="H117" s="367"/>
      <c r="I117" s="368"/>
      <c r="J117" s="369"/>
      <c r="K117" s="370">
        <v>0</v>
      </c>
      <c r="L117" s="370"/>
      <c r="M117" s="370"/>
      <c r="N117" s="46">
        <f>M112-N118</f>
        <v>26000</v>
      </c>
      <c r="Q117" s="69"/>
    </row>
    <row r="118" spans="1:17" ht="25.5" customHeight="1" x14ac:dyDescent="0.35">
      <c r="A118" s="12"/>
      <c r="B118" s="13"/>
      <c r="C118" s="13"/>
      <c r="D118" s="10"/>
      <c r="E118" s="9"/>
      <c r="F118" s="365">
        <v>5</v>
      </c>
      <c r="G118" s="366" t="s">
        <v>205</v>
      </c>
      <c r="H118" s="367"/>
      <c r="I118" s="368"/>
      <c r="J118" s="369"/>
      <c r="K118" s="370">
        <v>0</v>
      </c>
      <c r="L118" s="370"/>
      <c r="M118" s="370"/>
      <c r="N118" s="46">
        <v>3182000</v>
      </c>
      <c r="O118" s="407">
        <f>L112-12000</f>
        <v>1796000</v>
      </c>
      <c r="Q118" s="69"/>
    </row>
    <row r="119" spans="1:17" ht="28" customHeight="1" x14ac:dyDescent="0.35">
      <c r="A119" s="12"/>
      <c r="B119" s="13"/>
      <c r="C119" s="13"/>
      <c r="D119" s="10"/>
      <c r="E119" s="9"/>
      <c r="F119" s="365">
        <v>6</v>
      </c>
      <c r="G119" s="366" t="s">
        <v>206</v>
      </c>
      <c r="H119" s="367"/>
      <c r="I119" s="368"/>
      <c r="J119" s="369"/>
      <c r="K119" s="398">
        <v>0</v>
      </c>
      <c r="L119" s="398"/>
      <c r="M119" s="398"/>
      <c r="Q119" s="69"/>
    </row>
    <row r="120" spans="1:17" x14ac:dyDescent="0.35">
      <c r="A120" s="12"/>
      <c r="B120" s="13"/>
      <c r="C120" s="13"/>
      <c r="D120" s="10"/>
      <c r="E120" s="9"/>
      <c r="F120" s="365">
        <v>7</v>
      </c>
      <c r="G120" s="366" t="s">
        <v>207</v>
      </c>
      <c r="H120" s="367"/>
      <c r="I120" s="368"/>
      <c r="J120" s="369"/>
      <c r="K120" s="370">
        <v>0</v>
      </c>
      <c r="L120" s="370"/>
      <c r="M120" s="370"/>
      <c r="Q120" s="69"/>
    </row>
    <row r="121" spans="1:17" s="6" customFormat="1" ht="4" customHeight="1" thickBot="1" x14ac:dyDescent="0.4">
      <c r="A121" s="90"/>
      <c r="B121" s="91"/>
      <c r="C121" s="91"/>
      <c r="D121" s="331"/>
      <c r="E121" s="94"/>
      <c r="F121" s="346"/>
      <c r="G121" s="347"/>
      <c r="H121" s="348"/>
      <c r="I121" s="349"/>
      <c r="J121" s="350"/>
      <c r="K121" s="351"/>
      <c r="L121" s="351"/>
      <c r="M121" s="352"/>
      <c r="N121" s="2"/>
      <c r="O121" s="2"/>
      <c r="P121" s="2"/>
      <c r="Q121" s="2"/>
    </row>
    <row r="122" spans="1:17" ht="12" thickTop="1" x14ac:dyDescent="0.35"/>
    <row r="123" spans="1:17" ht="15" x14ac:dyDescent="0.4">
      <c r="I123" s="40"/>
      <c r="J123" s="40"/>
      <c r="K123" s="321" t="s">
        <v>340</v>
      </c>
      <c r="M123" s="40"/>
    </row>
    <row r="124" spans="1:17" ht="15" x14ac:dyDescent="0.4">
      <c r="I124" s="41"/>
      <c r="J124" s="41"/>
      <c r="K124" s="322" t="s">
        <v>110</v>
      </c>
      <c r="M124" s="40"/>
    </row>
    <row r="125" spans="1:17" ht="15" x14ac:dyDescent="0.4">
      <c r="I125" s="40"/>
      <c r="J125" s="40"/>
      <c r="K125" s="321"/>
      <c r="M125" s="40"/>
    </row>
    <row r="126" spans="1:17" ht="15" x14ac:dyDescent="0.4">
      <c r="I126" s="40"/>
      <c r="J126" s="40"/>
      <c r="K126" s="321"/>
      <c r="M126" s="40"/>
    </row>
    <row r="127" spans="1:17" ht="15" x14ac:dyDescent="0.4">
      <c r="I127" s="40"/>
      <c r="J127" s="40"/>
      <c r="K127" s="321"/>
      <c r="M127" s="40"/>
    </row>
    <row r="128" spans="1:17" ht="15" x14ac:dyDescent="0.4">
      <c r="I128" s="41"/>
      <c r="J128" s="41"/>
      <c r="K128" s="323" t="s">
        <v>248</v>
      </c>
      <c r="M128" s="41"/>
    </row>
    <row r="129" spans="2:13" x14ac:dyDescent="0.35">
      <c r="I129" s="42"/>
      <c r="J129" s="42"/>
      <c r="K129" s="324" t="s">
        <v>135</v>
      </c>
      <c r="M129" s="42"/>
    </row>
    <row r="130" spans="2:13" x14ac:dyDescent="0.35">
      <c r="I130" s="42"/>
      <c r="J130" s="42"/>
      <c r="K130" s="324" t="s">
        <v>112</v>
      </c>
      <c r="M130" s="42"/>
    </row>
    <row r="133" spans="2:13" x14ac:dyDescent="0.35">
      <c r="B133" s="43"/>
    </row>
    <row r="145" spans="1:17" s="30" customFormat="1" x14ac:dyDescent="0.35">
      <c r="A145" s="4"/>
      <c r="B145" s="4"/>
      <c r="C145" s="4"/>
      <c r="D145" s="34"/>
      <c r="E145" s="33"/>
      <c r="F145" s="5"/>
      <c r="I145" s="5"/>
      <c r="J145" s="26"/>
      <c r="K145" s="1"/>
      <c r="L145" s="1"/>
      <c r="M145" s="1"/>
      <c r="N145" s="2"/>
      <c r="O145" s="2"/>
      <c r="P145" s="2"/>
      <c r="Q145" s="2"/>
    </row>
  </sheetData>
  <mergeCells count="14">
    <mergeCell ref="K6:K8"/>
    <mergeCell ref="L6:L8"/>
    <mergeCell ref="M6:M8"/>
    <mergeCell ref="A9:F9"/>
    <mergeCell ref="A1:M1"/>
    <mergeCell ref="A2:M2"/>
    <mergeCell ref="A3:M3"/>
    <mergeCell ref="A4:K4"/>
    <mergeCell ref="A5:F8"/>
    <mergeCell ref="G5:G8"/>
    <mergeCell ref="H5:H8"/>
    <mergeCell ref="I5:M5"/>
    <mergeCell ref="I6:I8"/>
    <mergeCell ref="J6:J8"/>
  </mergeCells>
  <pageMargins left="0.25" right="0.25" top="0.75" bottom="0.75" header="0.3" footer="0.3"/>
  <pageSetup paperSize="5" scale="60" orientation="portrait" r:id="rId1"/>
  <headerFooter>
    <oddFooter>&amp;CPage &amp;P</oddFooter>
  </headerFooter>
  <rowBreaks count="1" manualBreakCount="1">
    <brk id="67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view="pageBreakPreview" zoomScale="88" zoomScaleNormal="70" zoomScaleSheetLayoutView="88" workbookViewId="0">
      <selection activeCell="M10" sqref="M10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29.6328125" style="30" customWidth="1"/>
    <col min="9" max="9" width="12.453125" style="5" customWidth="1"/>
    <col min="10" max="10" width="9.36328125" style="26" customWidth="1"/>
    <col min="11" max="13" width="14.6328125" style="1" customWidth="1"/>
    <col min="14" max="14" width="15.453125" style="2" customWidth="1"/>
    <col min="15" max="15" width="15" style="2" bestFit="1" customWidth="1"/>
    <col min="16" max="16" width="11" style="2" bestFit="1" customWidth="1"/>
    <col min="17" max="17" width="10.26953125" style="2" bestFit="1" customWidth="1"/>
    <col min="18" max="18" width="13.7265625" style="2" bestFit="1" customWidth="1"/>
    <col min="19" max="16384" width="9.1796875" style="2"/>
  </cols>
  <sheetData>
    <row r="1" spans="1:18" ht="11.5" customHeight="1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8" ht="11.5" customHeight="1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1:18" ht="14.5" customHeight="1" x14ac:dyDescent="0.25">
      <c r="A3" s="413" t="s">
        <v>209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18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276"/>
      <c r="M4" s="276"/>
    </row>
    <row r="5" spans="1:18" ht="14.25" customHeight="1" thickTop="1" x14ac:dyDescent="0.35">
      <c r="A5" s="452" t="s">
        <v>0</v>
      </c>
      <c r="B5" s="453"/>
      <c r="C5" s="453"/>
      <c r="D5" s="453"/>
      <c r="E5" s="453"/>
      <c r="F5" s="453"/>
      <c r="G5" s="453" t="s">
        <v>1</v>
      </c>
      <c r="H5" s="453" t="s">
        <v>118</v>
      </c>
      <c r="I5" s="456" t="s">
        <v>342</v>
      </c>
      <c r="J5" s="456"/>
      <c r="K5" s="456"/>
      <c r="L5" s="456"/>
      <c r="M5" s="457"/>
    </row>
    <row r="6" spans="1:18" ht="15" customHeight="1" x14ac:dyDescent="0.35">
      <c r="A6" s="454"/>
      <c r="B6" s="455"/>
      <c r="C6" s="455"/>
      <c r="D6" s="455"/>
      <c r="E6" s="455"/>
      <c r="F6" s="455"/>
      <c r="G6" s="455"/>
      <c r="H6" s="455"/>
      <c r="I6" s="455" t="s">
        <v>2</v>
      </c>
      <c r="J6" s="448" t="s">
        <v>3</v>
      </c>
      <c r="K6" s="458" t="s">
        <v>4</v>
      </c>
      <c r="L6" s="458" t="s">
        <v>334</v>
      </c>
      <c r="M6" s="459" t="s">
        <v>341</v>
      </c>
    </row>
    <row r="7" spans="1:18" ht="15.75" customHeight="1" x14ac:dyDescent="0.35">
      <c r="A7" s="454"/>
      <c r="B7" s="455"/>
      <c r="C7" s="455"/>
      <c r="D7" s="455"/>
      <c r="E7" s="455"/>
      <c r="F7" s="455"/>
      <c r="G7" s="455"/>
      <c r="H7" s="455"/>
      <c r="I7" s="455"/>
      <c r="J7" s="448"/>
      <c r="K7" s="458"/>
      <c r="L7" s="458"/>
      <c r="M7" s="459"/>
      <c r="R7" s="303">
        <f>R8-K10</f>
        <v>0</v>
      </c>
    </row>
    <row r="8" spans="1:18" ht="15.75" customHeight="1" x14ac:dyDescent="0.35">
      <c r="A8" s="454"/>
      <c r="B8" s="455"/>
      <c r="C8" s="455"/>
      <c r="D8" s="455"/>
      <c r="E8" s="455"/>
      <c r="F8" s="455"/>
      <c r="G8" s="455"/>
      <c r="H8" s="455"/>
      <c r="I8" s="455"/>
      <c r="J8" s="448"/>
      <c r="K8" s="458"/>
      <c r="L8" s="458"/>
      <c r="M8" s="459"/>
      <c r="O8" s="46">
        <f>M10-K10</f>
        <v>-93074705</v>
      </c>
      <c r="R8" s="302">
        <v>2017037705</v>
      </c>
    </row>
    <row r="9" spans="1:18" x14ac:dyDescent="0.35">
      <c r="A9" s="460">
        <v>1</v>
      </c>
      <c r="B9" s="461"/>
      <c r="C9" s="461"/>
      <c r="D9" s="461"/>
      <c r="E9" s="461"/>
      <c r="F9" s="462"/>
      <c r="G9" s="310">
        <v>2</v>
      </c>
      <c r="H9" s="310">
        <v>3</v>
      </c>
      <c r="I9" s="309">
        <v>4</v>
      </c>
      <c r="J9" s="311">
        <v>5</v>
      </c>
      <c r="K9" s="304">
        <v>6</v>
      </c>
      <c r="L9" s="304">
        <v>7</v>
      </c>
      <c r="M9" s="312">
        <v>8</v>
      </c>
    </row>
    <row r="10" spans="1:18" x14ac:dyDescent="0.35">
      <c r="A10" s="305"/>
      <c r="B10" s="306"/>
      <c r="C10" s="306"/>
      <c r="D10" s="325"/>
      <c r="E10" s="306"/>
      <c r="F10" s="306"/>
      <c r="G10" s="326" t="s">
        <v>6</v>
      </c>
      <c r="H10" s="327"/>
      <c r="I10" s="306"/>
      <c r="J10" s="307"/>
      <c r="K10" s="319">
        <f>K11+K56+K61+K67+K71+K77</f>
        <v>2017037705</v>
      </c>
      <c r="L10" s="319"/>
      <c r="M10" s="308">
        <f>M11+M56+M61+M67+M71+M77</f>
        <v>1923963000</v>
      </c>
      <c r="N10" s="2">
        <f>N11+N56+N61+N67+N71+N77</f>
        <v>2324048444</v>
      </c>
      <c r="O10" s="46">
        <f>N10-K10</f>
        <v>307010739</v>
      </c>
    </row>
    <row r="11" spans="1:18" s="3" customFormat="1" ht="46" x14ac:dyDescent="0.35">
      <c r="A11" s="279"/>
      <c r="B11" s="280"/>
      <c r="C11" s="280"/>
      <c r="D11" s="281">
        <v>1</v>
      </c>
      <c r="E11" s="284"/>
      <c r="F11" s="281"/>
      <c r="G11" s="280" t="s">
        <v>328</v>
      </c>
      <c r="H11" s="272"/>
      <c r="I11" s="235"/>
      <c r="J11" s="236"/>
      <c r="K11" s="313">
        <f>K12+K19+K28+K31+K35+K41+K44+K47</f>
        <v>1977037705</v>
      </c>
      <c r="L11" s="313"/>
      <c r="M11" s="237">
        <f>M12+M19+M28+M31+M35+M41+M44+M47</f>
        <v>1892953000</v>
      </c>
      <c r="N11" s="3">
        <v>2209048444</v>
      </c>
      <c r="O11" s="100">
        <v>240647784</v>
      </c>
      <c r="Q11" s="68"/>
    </row>
    <row r="12" spans="1:18" ht="23" x14ac:dyDescent="0.35">
      <c r="A12" s="285"/>
      <c r="B12" s="286"/>
      <c r="C12" s="286"/>
      <c r="D12" s="297"/>
      <c r="E12" s="297">
        <v>1</v>
      </c>
      <c r="F12" s="289"/>
      <c r="G12" s="296" t="s">
        <v>149</v>
      </c>
      <c r="H12" s="328" t="str">
        <f>'renja 2022 (2)'!H13</f>
        <v>meningkatnya tatakelola pemerintahan dan pelayanan publik</v>
      </c>
      <c r="I12" s="292"/>
      <c r="J12" s="293"/>
      <c r="K12" s="314">
        <f>K13+K14+K15+K16+K17+K18</f>
        <v>0</v>
      </c>
      <c r="L12" s="314"/>
      <c r="M12" s="294">
        <f>M13+M14+M15+M16+M17+M18</f>
        <v>0</v>
      </c>
      <c r="O12" s="46">
        <v>259200000</v>
      </c>
      <c r="Q12" s="69"/>
    </row>
    <row r="13" spans="1:18" ht="26" customHeight="1" x14ac:dyDescent="0.35">
      <c r="A13" s="12"/>
      <c r="B13" s="13"/>
      <c r="C13" s="13"/>
      <c r="D13" s="10"/>
      <c r="E13" s="10"/>
      <c r="F13" s="9">
        <v>1</v>
      </c>
      <c r="G13" s="13" t="s">
        <v>148</v>
      </c>
      <c r="H13" s="274"/>
      <c r="I13" s="14" t="s">
        <v>17</v>
      </c>
      <c r="J13" s="25"/>
      <c r="K13" s="315">
        <v>0</v>
      </c>
      <c r="L13" s="315"/>
      <c r="M13" s="69">
        <v>0</v>
      </c>
      <c r="N13" s="274" t="s">
        <v>269</v>
      </c>
      <c r="O13" s="44">
        <f>SUM(O10:O12)</f>
        <v>806858523</v>
      </c>
      <c r="P13" s="46"/>
      <c r="Q13" s="69"/>
    </row>
    <row r="14" spans="1:18" ht="14.5" customHeight="1" x14ac:dyDescent="0.35">
      <c r="A14" s="12"/>
      <c r="B14" s="13"/>
      <c r="C14" s="13"/>
      <c r="D14" s="10"/>
      <c r="E14" s="10"/>
      <c r="F14" s="9">
        <v>2</v>
      </c>
      <c r="G14" s="13" t="s">
        <v>159</v>
      </c>
      <c r="H14" s="274"/>
      <c r="I14" s="14"/>
      <c r="J14" s="25"/>
      <c r="K14" s="315"/>
      <c r="L14" s="315"/>
      <c r="M14" s="69"/>
      <c r="N14" s="274" t="s">
        <v>270</v>
      </c>
      <c r="O14" s="44"/>
      <c r="P14" s="46"/>
      <c r="Q14" s="69"/>
    </row>
    <row r="15" spans="1:18" ht="14.5" customHeight="1" x14ac:dyDescent="0.35">
      <c r="A15" s="12"/>
      <c r="B15" s="13"/>
      <c r="C15" s="13"/>
      <c r="D15" s="10"/>
      <c r="E15" s="10"/>
      <c r="F15" s="9">
        <v>3</v>
      </c>
      <c r="G15" s="13" t="s">
        <v>160</v>
      </c>
      <c r="H15" s="274"/>
      <c r="I15" s="14"/>
      <c r="J15" s="25"/>
      <c r="K15" s="315"/>
      <c r="L15" s="315"/>
      <c r="M15" s="69"/>
      <c r="N15" s="274" t="s">
        <v>271</v>
      </c>
      <c r="O15" s="44"/>
      <c r="P15" s="46"/>
      <c r="Q15" s="69"/>
    </row>
    <row r="16" spans="1:18" ht="14.5" customHeight="1" x14ac:dyDescent="0.35">
      <c r="A16" s="12"/>
      <c r="B16" s="13"/>
      <c r="C16" s="13"/>
      <c r="D16" s="10"/>
      <c r="E16" s="10"/>
      <c r="F16" s="9">
        <v>4</v>
      </c>
      <c r="G16" s="13" t="s">
        <v>161</v>
      </c>
      <c r="H16" s="274"/>
      <c r="I16" s="14"/>
      <c r="J16" s="25"/>
      <c r="K16" s="315"/>
      <c r="L16" s="315"/>
      <c r="M16" s="69"/>
      <c r="N16" s="274" t="s">
        <v>272</v>
      </c>
      <c r="O16" s="44"/>
      <c r="P16" s="46"/>
      <c r="Q16" s="69"/>
    </row>
    <row r="17" spans="1:17" ht="14.5" customHeight="1" x14ac:dyDescent="0.35">
      <c r="A17" s="12"/>
      <c r="B17" s="13"/>
      <c r="C17" s="13"/>
      <c r="D17" s="10"/>
      <c r="E17" s="10"/>
      <c r="F17" s="9">
        <v>5</v>
      </c>
      <c r="G17" s="13" t="s">
        <v>162</v>
      </c>
      <c r="H17" s="274"/>
      <c r="I17" s="14"/>
      <c r="J17" s="25"/>
      <c r="K17" s="315"/>
      <c r="L17" s="315"/>
      <c r="M17" s="69"/>
      <c r="N17" s="274" t="s">
        <v>273</v>
      </c>
      <c r="O17" s="44"/>
      <c r="P17" s="46"/>
      <c r="Q17" s="69"/>
    </row>
    <row r="18" spans="1:17" ht="14.5" customHeight="1" x14ac:dyDescent="0.35">
      <c r="A18" s="12"/>
      <c r="B18" s="13"/>
      <c r="C18" s="13"/>
      <c r="D18" s="10"/>
      <c r="E18" s="10"/>
      <c r="F18" s="9">
        <v>6</v>
      </c>
      <c r="G18" s="13" t="s">
        <v>163</v>
      </c>
      <c r="H18" s="274"/>
      <c r="I18" s="14"/>
      <c r="J18" s="25"/>
      <c r="K18" s="315"/>
      <c r="L18" s="315"/>
      <c r="M18" s="69"/>
      <c r="N18" s="274" t="s">
        <v>274</v>
      </c>
      <c r="O18" s="44"/>
      <c r="P18" s="46"/>
      <c r="Q18" s="69"/>
    </row>
    <row r="19" spans="1:17" ht="23" x14ac:dyDescent="0.35">
      <c r="A19" s="285"/>
      <c r="B19" s="286"/>
      <c r="C19" s="286"/>
      <c r="D19" s="297"/>
      <c r="E19" s="297">
        <v>2</v>
      </c>
      <c r="F19" s="289"/>
      <c r="G19" s="296" t="s">
        <v>150</v>
      </c>
      <c r="H19" s="328" t="str">
        <f>'renja 2022 (2)'!H20</f>
        <v>Peningkatan kepuasan masyarakat dalam memperoleh pelayanan publik</v>
      </c>
      <c r="I19" s="292"/>
      <c r="J19" s="328">
        <f>'renja 2022 (2)'!J20</f>
        <v>0</v>
      </c>
      <c r="K19" s="314">
        <f>K20+K21+K27</f>
        <v>1667358705</v>
      </c>
      <c r="L19" s="314"/>
      <c r="M19" s="294">
        <f>M20+M21+M27</f>
        <v>1574284000</v>
      </c>
      <c r="Q19" s="69"/>
    </row>
    <row r="20" spans="1:17" ht="23" customHeight="1" x14ac:dyDescent="0.35">
      <c r="A20" s="12"/>
      <c r="B20" s="13"/>
      <c r="C20" s="13"/>
      <c r="D20" s="10"/>
      <c r="E20" s="10"/>
      <c r="F20" s="9">
        <v>1</v>
      </c>
      <c r="G20" s="13" t="s">
        <v>151</v>
      </c>
      <c r="H20" s="274" t="str">
        <f>'renja 2022 (2)'!H21</f>
        <v>tersedianya gaji dan tunjangan ASN</v>
      </c>
      <c r="I20" s="14" t="s">
        <v>17</v>
      </c>
      <c r="J20" s="274" t="str">
        <f>'renja 2022 (2)'!J21</f>
        <v>12 bulan</v>
      </c>
      <c r="K20" s="315">
        <v>1654358705</v>
      </c>
      <c r="L20" s="315">
        <v>-93074705</v>
      </c>
      <c r="M20" s="69">
        <v>1561284000</v>
      </c>
      <c r="N20" s="302">
        <f>K20-M20</f>
        <v>93074705</v>
      </c>
      <c r="O20" s="45">
        <f>K20-N20</f>
        <v>1561284000</v>
      </c>
      <c r="Q20" s="69"/>
    </row>
    <row r="21" spans="1:17" ht="23" customHeight="1" x14ac:dyDescent="0.35">
      <c r="A21" s="12"/>
      <c r="B21" s="13"/>
      <c r="C21" s="13"/>
      <c r="D21" s="10"/>
      <c r="E21" s="10"/>
      <c r="F21" s="9">
        <v>2</v>
      </c>
      <c r="G21" s="13" t="s">
        <v>234</v>
      </c>
      <c r="H21" s="274" t="str">
        <f>'renja 2022 (2)'!H22</f>
        <v>Tersedianya Dokumen Laporan Keuangan Akhir
Tahun SKPD</v>
      </c>
      <c r="I21" s="14" t="s">
        <v>17</v>
      </c>
      <c r="J21" s="274" t="str">
        <f>'renja 2022 (2)'!J22</f>
        <v>1 dokumen</v>
      </c>
      <c r="K21" s="315">
        <v>13000000</v>
      </c>
      <c r="L21" s="315"/>
      <c r="M21" s="69">
        <v>13000000</v>
      </c>
      <c r="Q21" s="69"/>
    </row>
    <row r="22" spans="1:17" ht="23" customHeight="1" x14ac:dyDescent="0.35">
      <c r="A22" s="12"/>
      <c r="B22" s="13"/>
      <c r="C22" s="13"/>
      <c r="D22" s="10"/>
      <c r="E22" s="10"/>
      <c r="F22" s="9"/>
      <c r="G22" s="13" t="s">
        <v>343</v>
      </c>
      <c r="H22" s="274"/>
      <c r="I22" s="14"/>
      <c r="J22" s="274"/>
      <c r="K22" s="315"/>
      <c r="L22" s="315"/>
      <c r="M22" s="69"/>
      <c r="Q22" s="69"/>
    </row>
    <row r="23" spans="1:17" ht="23" customHeight="1" x14ac:dyDescent="0.35">
      <c r="A23" s="12"/>
      <c r="B23" s="13"/>
      <c r="C23" s="13"/>
      <c r="D23" s="10"/>
      <c r="E23" s="10"/>
      <c r="F23" s="9"/>
      <c r="G23" s="13" t="s">
        <v>344</v>
      </c>
      <c r="H23" s="274"/>
      <c r="I23" s="14"/>
      <c r="J23" s="274"/>
      <c r="K23" s="315"/>
      <c r="L23" s="315"/>
      <c r="M23" s="69"/>
      <c r="Q23" s="69"/>
    </row>
    <row r="24" spans="1:17" ht="23" customHeight="1" x14ac:dyDescent="0.35">
      <c r="A24" s="12"/>
      <c r="B24" s="13"/>
      <c r="C24" s="13"/>
      <c r="D24" s="10"/>
      <c r="E24" s="10"/>
      <c r="F24" s="9"/>
      <c r="G24" s="13" t="s">
        <v>345</v>
      </c>
      <c r="H24" s="274"/>
      <c r="I24" s="14"/>
      <c r="J24" s="274"/>
      <c r="K24" s="315"/>
      <c r="L24" s="315"/>
      <c r="M24" s="69"/>
      <c r="Q24" s="69"/>
    </row>
    <row r="25" spans="1:17" ht="23" customHeight="1" x14ac:dyDescent="0.35">
      <c r="A25" s="12"/>
      <c r="B25" s="13"/>
      <c r="C25" s="13"/>
      <c r="D25" s="10"/>
      <c r="E25" s="10"/>
      <c r="F25" s="9"/>
      <c r="G25" s="13" t="s">
        <v>346</v>
      </c>
      <c r="H25" s="274"/>
      <c r="I25" s="14"/>
      <c r="J25" s="274"/>
      <c r="K25" s="315"/>
      <c r="L25" s="315"/>
      <c r="M25" s="69"/>
      <c r="Q25" s="69"/>
    </row>
    <row r="26" spans="1:17" ht="23" customHeight="1" x14ac:dyDescent="0.35">
      <c r="A26" s="12"/>
      <c r="B26" s="13"/>
      <c r="C26" s="13"/>
      <c r="D26" s="10"/>
      <c r="E26" s="10"/>
      <c r="F26" s="9"/>
      <c r="G26" s="13"/>
      <c r="H26" s="274"/>
      <c r="I26" s="14"/>
      <c r="J26" s="274"/>
      <c r="K26" s="315"/>
      <c r="L26" s="315"/>
      <c r="M26" s="69"/>
      <c r="Q26" s="69"/>
    </row>
    <row r="27" spans="1:17" ht="23" customHeight="1" x14ac:dyDescent="0.35">
      <c r="A27" s="12"/>
      <c r="B27" s="13"/>
      <c r="C27" s="13"/>
      <c r="D27" s="10"/>
      <c r="E27" s="10"/>
      <c r="F27" s="9">
        <v>3</v>
      </c>
      <c r="G27" s="13" t="s">
        <v>236</v>
      </c>
      <c r="H27" s="274"/>
      <c r="I27" s="14"/>
      <c r="J27" s="25"/>
      <c r="K27" s="315"/>
      <c r="L27" s="315"/>
      <c r="M27" s="69"/>
      <c r="Q27" s="69"/>
    </row>
    <row r="28" spans="1:17" s="3" customFormat="1" ht="23" customHeight="1" x14ac:dyDescent="0.35">
      <c r="A28" s="295"/>
      <c r="B28" s="296"/>
      <c r="C28" s="296"/>
      <c r="D28" s="297"/>
      <c r="E28" s="297">
        <v>3</v>
      </c>
      <c r="F28" s="297"/>
      <c r="G28" s="296" t="s">
        <v>165</v>
      </c>
      <c r="H28" s="329"/>
      <c r="I28" s="299"/>
      <c r="J28" s="300"/>
      <c r="K28" s="314">
        <f>K29</f>
        <v>0</v>
      </c>
      <c r="L28" s="314"/>
      <c r="M28" s="294">
        <f>M29</f>
        <v>0</v>
      </c>
      <c r="Q28" s="69"/>
    </row>
    <row r="29" spans="1:17" ht="24" customHeight="1" x14ac:dyDescent="0.35">
      <c r="A29" s="12"/>
      <c r="B29" s="13"/>
      <c r="C29" s="13"/>
      <c r="D29" s="10"/>
      <c r="E29" s="10"/>
      <c r="F29" s="9">
        <v>1</v>
      </c>
      <c r="G29" s="13" t="s">
        <v>167</v>
      </c>
      <c r="H29" s="274"/>
      <c r="I29" s="14"/>
      <c r="J29" s="25"/>
      <c r="K29" s="315">
        <v>0</v>
      </c>
      <c r="L29" s="315"/>
      <c r="M29" s="69">
        <v>0</v>
      </c>
      <c r="Q29" s="69"/>
    </row>
    <row r="30" spans="1:17" x14ac:dyDescent="0.35">
      <c r="A30" s="12"/>
      <c r="B30" s="13"/>
      <c r="C30" s="13"/>
      <c r="D30" s="10"/>
      <c r="E30" s="10"/>
      <c r="F30" s="9"/>
      <c r="G30" s="13"/>
      <c r="H30" s="274"/>
      <c r="I30" s="14"/>
      <c r="J30" s="25"/>
      <c r="K30" s="315"/>
      <c r="L30" s="315"/>
      <c r="M30" s="69"/>
      <c r="Q30" s="17"/>
    </row>
    <row r="31" spans="1:17" ht="34.5" x14ac:dyDescent="0.35">
      <c r="A31" s="285"/>
      <c r="B31" s="286"/>
      <c r="C31" s="286"/>
      <c r="D31" s="297"/>
      <c r="E31" s="297">
        <v>4</v>
      </c>
      <c r="F31" s="289"/>
      <c r="G31" s="296" t="s">
        <v>153</v>
      </c>
      <c r="H31" s="329" t="str">
        <f>'renja 2022 (2)'!H27</f>
        <v>persentase kelancaran administrasi,keuangan dan operasional perkantoran</v>
      </c>
      <c r="I31" s="292"/>
      <c r="J31" s="293"/>
      <c r="K31" s="314">
        <f>K32+K33+K34</f>
        <v>10000000</v>
      </c>
      <c r="L31" s="314"/>
      <c r="M31" s="294">
        <f>M32+M33+M34</f>
        <v>10000000</v>
      </c>
      <c r="Q31" s="17"/>
    </row>
    <row r="32" spans="1:17" x14ac:dyDescent="0.35">
      <c r="A32" s="12"/>
      <c r="B32" s="13"/>
      <c r="C32" s="13"/>
      <c r="D32" s="10"/>
      <c r="E32" s="10"/>
      <c r="F32" s="9">
        <v>1</v>
      </c>
      <c r="G32" s="13" t="s">
        <v>168</v>
      </c>
      <c r="H32" s="274"/>
      <c r="I32" s="14"/>
      <c r="J32" s="25"/>
      <c r="K32" s="315"/>
      <c r="L32" s="315"/>
      <c r="M32" s="69"/>
      <c r="Q32" s="17"/>
    </row>
    <row r="33" spans="1:17" x14ac:dyDescent="0.35">
      <c r="A33" s="12"/>
      <c r="B33" s="13"/>
      <c r="C33" s="13"/>
      <c r="D33" s="10"/>
      <c r="E33" s="10"/>
      <c r="F33" s="9">
        <v>2</v>
      </c>
      <c r="G33" s="13" t="s">
        <v>169</v>
      </c>
      <c r="H33" s="274"/>
      <c r="I33" s="14"/>
      <c r="J33" s="25"/>
      <c r="K33" s="315"/>
      <c r="L33" s="315"/>
      <c r="M33" s="69"/>
      <c r="Q33" s="17"/>
    </row>
    <row r="34" spans="1:17" ht="23" x14ac:dyDescent="0.35">
      <c r="A34" s="12"/>
      <c r="B34" s="13"/>
      <c r="C34" s="13"/>
      <c r="D34" s="10"/>
      <c r="E34" s="10"/>
      <c r="F34" s="9">
        <v>3</v>
      </c>
      <c r="G34" s="13" t="s">
        <v>154</v>
      </c>
      <c r="H34" s="274" t="str">
        <f>'renja 2022 (2)'!H30</f>
        <v xml:space="preserve">Peningkatan SDM aparatur
</v>
      </c>
      <c r="I34" s="14"/>
      <c r="J34" s="274" t="s">
        <v>335</v>
      </c>
      <c r="K34" s="315">
        <v>10000000</v>
      </c>
      <c r="L34" s="315"/>
      <c r="M34" s="69">
        <v>10000000</v>
      </c>
      <c r="Q34" s="17"/>
    </row>
    <row r="35" spans="1:17" ht="26" customHeight="1" x14ac:dyDescent="0.35">
      <c r="A35" s="285"/>
      <c r="B35" s="286"/>
      <c r="C35" s="286"/>
      <c r="D35" s="297"/>
      <c r="E35" s="297">
        <v>5</v>
      </c>
      <c r="F35" s="289"/>
      <c r="G35" s="296" t="s">
        <v>170</v>
      </c>
      <c r="H35" s="328">
        <f>'renja 2022 (2)'!H31</f>
        <v>0</v>
      </c>
      <c r="I35" s="292"/>
      <c r="J35" s="293"/>
      <c r="K35" s="314">
        <f>K36+K37+K38+K39</f>
        <v>78795000</v>
      </c>
      <c r="L35" s="314"/>
      <c r="M35" s="294">
        <f>M36+M37+M38+M39</f>
        <v>85895000</v>
      </c>
      <c r="Q35" s="17"/>
    </row>
    <row r="36" spans="1:17" ht="23" x14ac:dyDescent="0.35">
      <c r="A36" s="12"/>
      <c r="B36" s="13"/>
      <c r="C36" s="13"/>
      <c r="D36" s="10"/>
      <c r="E36" s="10"/>
      <c r="F36" s="9">
        <v>1</v>
      </c>
      <c r="G36" s="13" t="s">
        <v>171</v>
      </c>
      <c r="H36" s="274"/>
      <c r="I36" s="14"/>
      <c r="J36" s="25"/>
      <c r="K36" s="315"/>
      <c r="L36" s="315"/>
      <c r="M36" s="69"/>
      <c r="Q36" s="17"/>
    </row>
    <row r="37" spans="1:17" ht="39" customHeight="1" x14ac:dyDescent="0.35">
      <c r="A37" s="12"/>
      <c r="B37" s="13"/>
      <c r="C37" s="13"/>
      <c r="D37" s="10"/>
      <c r="E37" s="10"/>
      <c r="F37" s="9">
        <v>2</v>
      </c>
      <c r="G37" s="13" t="s">
        <v>155</v>
      </c>
      <c r="H37" s="274" t="str">
        <f>'renja 2022 (2)'!H33</f>
        <v xml:space="preserve">jumlah pengadaan peralatan dan perlengkapan
kantor 
</v>
      </c>
      <c r="I37" s="14" t="s">
        <v>17</v>
      </c>
      <c r="J37" s="25" t="s">
        <v>336</v>
      </c>
      <c r="K37" s="315">
        <v>32000000</v>
      </c>
      <c r="L37" s="315"/>
      <c r="M37" s="69">
        <v>32000000</v>
      </c>
      <c r="Q37" s="17"/>
    </row>
    <row r="38" spans="1:17" ht="39" customHeight="1" x14ac:dyDescent="0.35">
      <c r="A38" s="12"/>
      <c r="B38" s="13"/>
      <c r="C38" s="13"/>
      <c r="D38" s="10"/>
      <c r="E38" s="10"/>
      <c r="F38" s="9">
        <v>3</v>
      </c>
      <c r="G38" s="13" t="s">
        <v>172</v>
      </c>
      <c r="H38" s="274" t="str">
        <f>'renja 2022 (2)'!H34</f>
        <v>terpenuhinya kebutuhan bahan bacaan ( surat kabar/ majalah )</v>
      </c>
      <c r="I38" s="14"/>
      <c r="J38" s="25" t="s">
        <v>337</v>
      </c>
      <c r="K38" s="315">
        <v>1800000</v>
      </c>
      <c r="L38" s="315"/>
      <c r="M38" s="69">
        <v>1800000</v>
      </c>
      <c r="Q38" s="17"/>
    </row>
    <row r="39" spans="1:17" ht="39" customHeight="1" x14ac:dyDescent="0.35">
      <c r="A39" s="12"/>
      <c r="B39" s="13"/>
      <c r="C39" s="13"/>
      <c r="D39" s="10"/>
      <c r="E39" s="10"/>
      <c r="F39" s="9">
        <v>4</v>
      </c>
      <c r="G39" s="13" t="s">
        <v>173</v>
      </c>
      <c r="H39" s="274" t="str">
        <f>'renja 2022 (2)'!H35</f>
        <v xml:space="preserve">terlaksananya koordinasi dan konsultasi dalam 
dan luar daerah
</v>
      </c>
      <c r="I39" s="14"/>
      <c r="J39" s="25" t="s">
        <v>338</v>
      </c>
      <c r="K39" s="315">
        <v>44995000</v>
      </c>
      <c r="L39" s="315">
        <v>7100000</v>
      </c>
      <c r="M39" s="69">
        <v>52095000</v>
      </c>
      <c r="N39" s="46">
        <f>M39-K39</f>
        <v>7100000</v>
      </c>
      <c r="Q39" s="17"/>
    </row>
    <row r="40" spans="1:17" x14ac:dyDescent="0.35">
      <c r="A40" s="12"/>
      <c r="B40" s="13"/>
      <c r="C40" s="13"/>
      <c r="D40" s="10"/>
      <c r="E40" s="10"/>
      <c r="F40" s="9"/>
      <c r="G40" s="13"/>
      <c r="H40" s="274"/>
      <c r="I40" s="14"/>
      <c r="J40" s="25"/>
      <c r="K40" s="315"/>
      <c r="L40" s="315"/>
      <c r="M40" s="69"/>
      <c r="Q40" s="17"/>
    </row>
    <row r="41" spans="1:17" ht="23" x14ac:dyDescent="0.35">
      <c r="A41" s="285"/>
      <c r="B41" s="286"/>
      <c r="C41" s="286"/>
      <c r="D41" s="297"/>
      <c r="E41" s="297">
        <v>6</v>
      </c>
      <c r="F41" s="289"/>
      <c r="G41" s="296" t="s">
        <v>174</v>
      </c>
      <c r="H41" s="328"/>
      <c r="I41" s="292"/>
      <c r="J41" s="293"/>
      <c r="K41" s="314">
        <f>K42+K43</f>
        <v>0</v>
      </c>
      <c r="L41" s="314"/>
      <c r="M41" s="294">
        <f>M42+M43</f>
        <v>0</v>
      </c>
      <c r="Q41" s="17"/>
    </row>
    <row r="42" spans="1:17" x14ac:dyDescent="0.35">
      <c r="A42" s="12"/>
      <c r="B42" s="13"/>
      <c r="C42" s="13"/>
      <c r="D42" s="10"/>
      <c r="E42" s="10"/>
      <c r="F42" s="9">
        <v>1</v>
      </c>
      <c r="G42" s="13" t="s">
        <v>175</v>
      </c>
      <c r="H42" s="274"/>
      <c r="I42" s="14"/>
      <c r="J42" s="25"/>
      <c r="K42" s="315">
        <v>0</v>
      </c>
      <c r="L42" s="315"/>
      <c r="M42" s="69">
        <v>0</v>
      </c>
      <c r="Q42" s="17"/>
    </row>
    <row r="43" spans="1:17" x14ac:dyDescent="0.35">
      <c r="A43" s="12"/>
      <c r="B43" s="13"/>
      <c r="C43" s="13"/>
      <c r="D43" s="10"/>
      <c r="E43" s="10"/>
      <c r="F43" s="9">
        <v>2</v>
      </c>
      <c r="G43" s="13" t="s">
        <v>176</v>
      </c>
      <c r="H43" s="274"/>
      <c r="I43" s="14"/>
      <c r="J43" s="25"/>
      <c r="K43" s="315"/>
      <c r="L43" s="315"/>
      <c r="M43" s="69"/>
      <c r="Q43" s="17"/>
    </row>
    <row r="44" spans="1:17" ht="26.5" customHeight="1" x14ac:dyDescent="0.35">
      <c r="A44" s="285"/>
      <c r="B44" s="286"/>
      <c r="C44" s="286"/>
      <c r="D44" s="297"/>
      <c r="E44" s="297">
        <v>7</v>
      </c>
      <c r="F44" s="289"/>
      <c r="G44" s="296" t="s">
        <v>177</v>
      </c>
      <c r="H44" s="328">
        <f>'renja 2022 (2)'!H40</f>
        <v>0</v>
      </c>
      <c r="I44" s="292"/>
      <c r="J44" s="293"/>
      <c r="K44" s="314">
        <f>K45+K46</f>
        <v>167594000</v>
      </c>
      <c r="L44" s="314"/>
      <c r="M44" s="294">
        <f>M45+M46</f>
        <v>169484000</v>
      </c>
      <c r="O44" s="46">
        <v>30000000</v>
      </c>
      <c r="Q44" s="17"/>
    </row>
    <row r="45" spans="1:17" ht="23" x14ac:dyDescent="0.35">
      <c r="A45" s="12"/>
      <c r="B45" s="13"/>
      <c r="C45" s="13"/>
      <c r="D45" s="10"/>
      <c r="E45" s="10"/>
      <c r="F45" s="9">
        <v>1</v>
      </c>
      <c r="G45" s="13" t="s">
        <v>178</v>
      </c>
      <c r="H45" s="274" t="str">
        <f>'renja 2022 (2)'!H41</f>
        <v>tersedianya kebutuhan jasa komunikasi, sumber daya air dan listrik</v>
      </c>
      <c r="I45" s="14" t="s">
        <v>17</v>
      </c>
      <c r="J45" s="274" t="str">
        <f>'renja 2022 (2)'!J41</f>
        <v>12 bulan</v>
      </c>
      <c r="K45" s="315">
        <v>5449500</v>
      </c>
      <c r="L45" s="315">
        <v>1467000</v>
      </c>
      <c r="M45" s="69">
        <f>K45+L45</f>
        <v>6916500</v>
      </c>
      <c r="N45" s="302">
        <f>O44-L45</f>
        <v>28533000</v>
      </c>
      <c r="Q45" s="17"/>
    </row>
    <row r="46" spans="1:17" ht="23" x14ac:dyDescent="0.35">
      <c r="A46" s="12"/>
      <c r="B46" s="13"/>
      <c r="C46" s="13"/>
      <c r="D46" s="10"/>
      <c r="E46" s="10"/>
      <c r="F46" s="9">
        <v>2</v>
      </c>
      <c r="G46" s="13" t="s">
        <v>179</v>
      </c>
      <c r="H46" s="274" t="str">
        <f>'renja 2022 (2)'!H42</f>
        <v>terlakasananya administrasi umum dan
pelayanan umum kantor</v>
      </c>
      <c r="I46" s="14" t="s">
        <v>17</v>
      </c>
      <c r="J46" s="274" t="str">
        <f>'renja 2022 (2)'!J42</f>
        <v>1 paket</v>
      </c>
      <c r="K46" s="315">
        <v>162144500</v>
      </c>
      <c r="L46" s="315">
        <v>423000</v>
      </c>
      <c r="M46" s="69">
        <v>162567500</v>
      </c>
      <c r="N46" s="303">
        <f>M46-K46</f>
        <v>423000</v>
      </c>
      <c r="O46" s="46">
        <f>L45+L46</f>
        <v>1890000</v>
      </c>
      <c r="Q46" s="17"/>
    </row>
    <row r="47" spans="1:17" ht="26.5" customHeight="1" x14ac:dyDescent="0.35">
      <c r="A47" s="285"/>
      <c r="B47" s="286"/>
      <c r="C47" s="286"/>
      <c r="D47" s="297"/>
      <c r="E47" s="297">
        <v>8</v>
      </c>
      <c r="F47" s="289"/>
      <c r="G47" s="296" t="s">
        <v>180</v>
      </c>
      <c r="H47" s="328"/>
      <c r="I47" s="292"/>
      <c r="J47" s="293"/>
      <c r="K47" s="314">
        <f>K48+K49+K50++K51+K52+K53+K54</f>
        <v>53290000</v>
      </c>
      <c r="L47" s="314"/>
      <c r="M47" s="294">
        <f>M48+M49+M50++M51+M52+M53+M54</f>
        <v>53290000</v>
      </c>
      <c r="Q47" s="17"/>
    </row>
    <row r="48" spans="1:17" ht="71" customHeight="1" x14ac:dyDescent="0.35">
      <c r="A48" s="12"/>
      <c r="B48" s="13"/>
      <c r="C48" s="13"/>
      <c r="D48" s="10"/>
      <c r="E48" s="10"/>
      <c r="F48" s="9">
        <v>1</v>
      </c>
      <c r="G48" s="13" t="s">
        <v>181</v>
      </c>
      <c r="H48" s="274" t="str">
        <f>'renja 2022 (2)'!H44</f>
        <v>tersedianya jasa pemeliharaan, biaya pemeliharaan dan pajak kendaraan perorangan
dinas atau kendaraan dinas jabatan</v>
      </c>
      <c r="I48" s="14" t="s">
        <v>17</v>
      </c>
      <c r="J48" s="274" t="str">
        <f>'renja 2022 (2)'!J44</f>
        <v>1 unit</v>
      </c>
      <c r="K48" s="315">
        <v>33630000</v>
      </c>
      <c r="L48" s="315"/>
      <c r="M48" s="69">
        <v>33630000</v>
      </c>
      <c r="Q48" s="17"/>
    </row>
    <row r="49" spans="1:17" ht="62.5" customHeight="1" x14ac:dyDescent="0.35">
      <c r="A49" s="12"/>
      <c r="B49" s="13"/>
      <c r="C49" s="13"/>
      <c r="D49" s="10"/>
      <c r="E49" s="10"/>
      <c r="F49" s="9">
        <v>2</v>
      </c>
      <c r="G49" s="13" t="s">
        <v>182</v>
      </c>
      <c r="H49" s="274" t="str">
        <f>'renja 2022 (2)'!H45</f>
        <v xml:space="preserve">tersedianya jasa pemeliharaan, biaya pemeliharaan, pajak, dan perizinan kendaraan dinas operasional atau lapangan
</v>
      </c>
      <c r="I49" s="14" t="s">
        <v>17</v>
      </c>
      <c r="J49" s="274" t="str">
        <f>'renja 2022 (2)'!J45</f>
        <v>5 unit</v>
      </c>
      <c r="K49" s="315">
        <v>18200000</v>
      </c>
      <c r="L49" s="315"/>
      <c r="M49" s="69">
        <v>18200000</v>
      </c>
      <c r="Q49" s="17"/>
    </row>
    <row r="50" spans="1:17" x14ac:dyDescent="0.35">
      <c r="A50" s="12"/>
      <c r="B50" s="13"/>
      <c r="C50" s="13"/>
      <c r="D50" s="10"/>
      <c r="E50" s="10"/>
      <c r="F50" s="9">
        <v>3</v>
      </c>
      <c r="G50" s="13" t="s">
        <v>183</v>
      </c>
      <c r="H50" s="274"/>
      <c r="I50" s="14"/>
      <c r="J50" s="25"/>
      <c r="K50" s="315">
        <v>0</v>
      </c>
      <c r="L50" s="315"/>
      <c r="M50" s="69">
        <v>0</v>
      </c>
      <c r="Q50" s="17"/>
    </row>
    <row r="51" spans="1:17" ht="25.5" customHeight="1" x14ac:dyDescent="0.35">
      <c r="A51" s="12"/>
      <c r="B51" s="13"/>
      <c r="C51" s="13"/>
      <c r="D51" s="10"/>
      <c r="E51" s="10"/>
      <c r="F51" s="9">
        <v>4</v>
      </c>
      <c r="G51" s="13" t="s">
        <v>184</v>
      </c>
      <c r="H51" s="274" t="str">
        <f>'renja 2022 (2)'!H47</f>
        <v xml:space="preserve">terpeliharanya peralatan dan mesin
</v>
      </c>
      <c r="I51" s="14" t="s">
        <v>17</v>
      </c>
      <c r="J51" s="274" t="s">
        <v>339</v>
      </c>
      <c r="K51" s="315">
        <v>1460000</v>
      </c>
      <c r="L51" s="315"/>
      <c r="M51" s="69">
        <v>1460000</v>
      </c>
      <c r="Q51" s="17"/>
    </row>
    <row r="52" spans="1:17" x14ac:dyDescent="0.35">
      <c r="A52" s="12"/>
      <c r="B52" s="13"/>
      <c r="C52" s="13"/>
      <c r="D52" s="10"/>
      <c r="E52" s="10"/>
      <c r="F52" s="9">
        <v>5</v>
      </c>
      <c r="G52" s="13" t="s">
        <v>185</v>
      </c>
      <c r="H52" s="274"/>
      <c r="I52" s="14"/>
      <c r="J52" s="25"/>
      <c r="K52" s="315">
        <v>0</v>
      </c>
      <c r="L52" s="315"/>
      <c r="M52" s="69">
        <v>0</v>
      </c>
      <c r="Q52" s="17"/>
    </row>
    <row r="53" spans="1:17" ht="23" x14ac:dyDescent="0.35">
      <c r="A53" s="12"/>
      <c r="B53" s="13"/>
      <c r="C53" s="13"/>
      <c r="D53" s="10"/>
      <c r="E53" s="9"/>
      <c r="F53" s="9">
        <v>6</v>
      </c>
      <c r="G53" s="13" t="s">
        <v>156</v>
      </c>
      <c r="H53" s="274"/>
      <c r="I53" s="14"/>
      <c r="J53" s="25"/>
      <c r="K53" s="315"/>
      <c r="L53" s="315"/>
      <c r="M53" s="69"/>
      <c r="Q53" s="17"/>
    </row>
    <row r="54" spans="1:17" ht="23" x14ac:dyDescent="0.35">
      <c r="A54" s="12"/>
      <c r="B54" s="13"/>
      <c r="C54" s="13"/>
      <c r="D54" s="10"/>
      <c r="E54" s="9"/>
      <c r="F54" s="9">
        <v>7</v>
      </c>
      <c r="G54" s="13" t="s">
        <v>186</v>
      </c>
      <c r="H54" s="274"/>
      <c r="I54" s="14"/>
      <c r="J54" s="25"/>
      <c r="K54" s="315"/>
      <c r="L54" s="315"/>
      <c r="M54" s="69"/>
      <c r="Q54" s="17"/>
    </row>
    <row r="55" spans="1:17" x14ac:dyDescent="0.35">
      <c r="A55" s="12"/>
      <c r="B55" s="13"/>
      <c r="C55" s="13"/>
      <c r="D55" s="10"/>
      <c r="E55" s="9"/>
      <c r="F55" s="9"/>
      <c r="G55" s="13"/>
      <c r="H55" s="274"/>
      <c r="I55" s="14"/>
      <c r="J55" s="25"/>
      <c r="K55" s="315"/>
      <c r="L55" s="315"/>
      <c r="M55" s="69"/>
      <c r="Q55" s="17"/>
    </row>
    <row r="56" spans="1:17" s="3" customFormat="1" ht="46" x14ac:dyDescent="0.35">
      <c r="A56" s="279"/>
      <c r="B56" s="280"/>
      <c r="C56" s="280"/>
      <c r="D56" s="281">
        <v>2</v>
      </c>
      <c r="E56" s="284"/>
      <c r="F56" s="281"/>
      <c r="G56" s="280" t="s">
        <v>329</v>
      </c>
      <c r="H56" s="272" t="str">
        <f>'renja 2022 (2)'!H52</f>
        <v>Indeks Kepuasan Masyarakat Terhadap
Pelayanan Publik</v>
      </c>
      <c r="I56" s="235"/>
      <c r="J56" s="272">
        <f>'renja 2022 (2)'!J52</f>
        <v>0</v>
      </c>
      <c r="K56" s="313">
        <f>K57+K59</f>
        <v>7500000</v>
      </c>
      <c r="L56" s="313"/>
      <c r="M56" s="237">
        <f>M57+M59</f>
        <v>3810000</v>
      </c>
      <c r="N56" s="3">
        <v>30000000</v>
      </c>
      <c r="Q56" s="69"/>
    </row>
    <row r="57" spans="1:17" ht="34.5" x14ac:dyDescent="0.35">
      <c r="A57" s="285"/>
      <c r="B57" s="286"/>
      <c r="C57" s="286"/>
      <c r="D57" s="297"/>
      <c r="E57" s="297">
        <v>1</v>
      </c>
      <c r="F57" s="289"/>
      <c r="G57" s="296" t="s">
        <v>187</v>
      </c>
      <c r="H57" s="328" t="str">
        <f>'renja 2022 (2)'!H53</f>
        <v xml:space="preserve">Meningkatnya tata kelola pemerintahan dan
pelayanan publik
</v>
      </c>
      <c r="I57" s="292"/>
      <c r="J57" s="293"/>
      <c r="K57" s="316">
        <f>K58</f>
        <v>7500000</v>
      </c>
      <c r="L57" s="316"/>
      <c r="M57" s="301">
        <f>M58</f>
        <v>3810000</v>
      </c>
      <c r="Q57" s="69"/>
    </row>
    <row r="58" spans="1:17" ht="34.5" x14ac:dyDescent="0.35">
      <c r="A58" s="12"/>
      <c r="B58" s="13"/>
      <c r="C58" s="13"/>
      <c r="D58" s="10"/>
      <c r="E58" s="9"/>
      <c r="F58" s="9">
        <v>1</v>
      </c>
      <c r="G58" s="13" t="s">
        <v>188</v>
      </c>
      <c r="H58" s="274" t="str">
        <f>'renja 2022 (2)'!H54</f>
        <v xml:space="preserve">terlaksananya pengelolaan dan penyusunan laporan informasi kependudukan
</v>
      </c>
      <c r="I58" s="14" t="s">
        <v>17</v>
      </c>
      <c r="J58" s="274" t="str">
        <f>'renja 2022 (2)'!J54</f>
        <v>100%</v>
      </c>
      <c r="K58" s="315">
        <v>7500000</v>
      </c>
      <c r="L58" s="315">
        <v>-3690000</v>
      </c>
      <c r="M58" s="69">
        <v>3810000</v>
      </c>
      <c r="N58" s="46">
        <f>K58-M58</f>
        <v>3690000</v>
      </c>
      <c r="Q58" s="69"/>
    </row>
    <row r="59" spans="1:17" ht="34.5" x14ac:dyDescent="0.35">
      <c r="A59" s="285"/>
      <c r="B59" s="286"/>
      <c r="C59" s="286"/>
      <c r="D59" s="297"/>
      <c r="E59" s="297">
        <v>2</v>
      </c>
      <c r="F59" s="289"/>
      <c r="G59" s="296" t="s">
        <v>189</v>
      </c>
      <c r="H59" s="328"/>
      <c r="I59" s="292"/>
      <c r="J59" s="293"/>
      <c r="K59" s="316">
        <f>K60</f>
        <v>0</v>
      </c>
      <c r="L59" s="316"/>
      <c r="M59" s="301">
        <f>M60</f>
        <v>0</v>
      </c>
      <c r="Q59" s="69"/>
    </row>
    <row r="60" spans="1:17" ht="23" x14ac:dyDescent="0.35">
      <c r="A60" s="12"/>
      <c r="B60" s="13"/>
      <c r="C60" s="13"/>
      <c r="D60" s="10"/>
      <c r="E60" s="9"/>
      <c r="F60" s="9">
        <v>1</v>
      </c>
      <c r="G60" s="13" t="s">
        <v>190</v>
      </c>
      <c r="H60" s="274"/>
      <c r="I60" s="14"/>
      <c r="J60" s="25"/>
      <c r="K60" s="315">
        <v>0</v>
      </c>
      <c r="L60" s="315"/>
      <c r="M60" s="69">
        <v>0</v>
      </c>
      <c r="Q60" s="69"/>
    </row>
    <row r="61" spans="1:17" ht="34.5" x14ac:dyDescent="0.35">
      <c r="A61" s="282"/>
      <c r="B61" s="283"/>
      <c r="C61" s="283"/>
      <c r="D61" s="281">
        <v>3</v>
      </c>
      <c r="E61" s="284"/>
      <c r="F61" s="284"/>
      <c r="G61" s="280" t="s">
        <v>330</v>
      </c>
      <c r="H61" s="330" t="str">
        <f>'renja 2022 (2)'!H57</f>
        <v xml:space="preserve">Persentase peningkatan partisipasi Lembaga
Kemasyarakatan dalam Pembangunan
</v>
      </c>
      <c r="I61" s="238"/>
      <c r="J61" s="330">
        <f>'renja 2022 (2)'!J57</f>
        <v>0</v>
      </c>
      <c r="K61" s="313">
        <f>K62</f>
        <v>12500000</v>
      </c>
      <c r="L61" s="313"/>
      <c r="M61" s="237">
        <f>M62</f>
        <v>12500000</v>
      </c>
      <c r="N61" s="2">
        <v>15000000</v>
      </c>
      <c r="Q61" s="69"/>
    </row>
    <row r="62" spans="1:17" ht="34.5" x14ac:dyDescent="0.35">
      <c r="A62" s="285"/>
      <c r="B62" s="286"/>
      <c r="C62" s="286"/>
      <c r="D62" s="297"/>
      <c r="E62" s="297">
        <v>1</v>
      </c>
      <c r="F62" s="289"/>
      <c r="G62" s="296" t="s">
        <v>191</v>
      </c>
      <c r="H62" s="328" t="str">
        <f>'renja 2022 (2)'!H58</f>
        <v xml:space="preserve">Meningkatnya tata kelola pemerintahan dan
pelayanan publik
</v>
      </c>
      <c r="I62" s="292"/>
      <c r="J62" s="328">
        <f>'renja 2022 (2)'!J58</f>
        <v>0</v>
      </c>
      <c r="K62" s="316">
        <f>K63+K64+K65</f>
        <v>12500000</v>
      </c>
      <c r="L62" s="316"/>
      <c r="M62" s="301">
        <f>M63+M64+M65</f>
        <v>12500000</v>
      </c>
      <c r="Q62" s="69"/>
    </row>
    <row r="63" spans="1:17" ht="46" x14ac:dyDescent="0.35">
      <c r="A63" s="12"/>
      <c r="B63" s="13"/>
      <c r="C63" s="13"/>
      <c r="D63" s="10"/>
      <c r="E63" s="9"/>
      <c r="F63" s="9">
        <v>1</v>
      </c>
      <c r="G63" s="13" t="s">
        <v>157</v>
      </c>
      <c r="H63" s="274" t="str">
        <f>'renja 2022 (2)'!H59</f>
        <v>Meningkatnya Partisipasi Masyarakat dalam Forum Musyawarah Perencanaan
Pembangunan di Desa dalam Wilayah 
KecamatanBontomanai</v>
      </c>
      <c r="I63" s="14" t="s">
        <v>17</v>
      </c>
      <c r="J63" s="274" t="str">
        <f>'renja 2022 (2)'!J59</f>
        <v>10 desa</v>
      </c>
      <c r="K63" s="315">
        <v>12500000</v>
      </c>
      <c r="L63" s="315"/>
      <c r="M63" s="69">
        <v>12500000</v>
      </c>
      <c r="Q63" s="69"/>
    </row>
    <row r="64" spans="1:17" ht="34.5" x14ac:dyDescent="0.35">
      <c r="A64" s="12"/>
      <c r="B64" s="13"/>
      <c r="C64" s="13"/>
      <c r="D64" s="10"/>
      <c r="E64" s="9"/>
      <c r="F64" s="9">
        <v>2</v>
      </c>
      <c r="G64" s="13" t="s">
        <v>192</v>
      </c>
      <c r="H64" s="274"/>
      <c r="I64" s="14"/>
      <c r="J64" s="25"/>
      <c r="K64" s="315"/>
      <c r="L64" s="315"/>
      <c r="M64" s="69"/>
      <c r="Q64" s="69"/>
    </row>
    <row r="65" spans="1:17" ht="23" x14ac:dyDescent="0.35">
      <c r="A65" s="12"/>
      <c r="B65" s="13"/>
      <c r="C65" s="13"/>
      <c r="D65" s="10"/>
      <c r="E65" s="9"/>
      <c r="F65" s="9">
        <v>3</v>
      </c>
      <c r="G65" s="13" t="s">
        <v>193</v>
      </c>
      <c r="H65" s="274"/>
      <c r="I65" s="14"/>
      <c r="J65" s="25"/>
      <c r="K65" s="315"/>
      <c r="L65" s="315"/>
      <c r="M65" s="69"/>
      <c r="Q65" s="69"/>
    </row>
    <row r="66" spans="1:17" x14ac:dyDescent="0.35">
      <c r="A66" s="12"/>
      <c r="B66" s="13"/>
      <c r="C66" s="13"/>
      <c r="D66" s="10"/>
      <c r="E66" s="9"/>
      <c r="F66" s="9"/>
      <c r="G66" s="13"/>
      <c r="H66" s="274"/>
      <c r="I66" s="14"/>
      <c r="J66" s="25"/>
      <c r="K66" s="315"/>
      <c r="L66" s="315"/>
      <c r="M66" s="69"/>
      <c r="Q66" s="69"/>
    </row>
    <row r="67" spans="1:17" ht="43.5" customHeight="1" x14ac:dyDescent="0.35">
      <c r="A67" s="282"/>
      <c r="B67" s="283"/>
      <c r="C67" s="283"/>
      <c r="D67" s="281">
        <v>4</v>
      </c>
      <c r="E67" s="284"/>
      <c r="F67" s="284"/>
      <c r="G67" s="280" t="s">
        <v>331</v>
      </c>
      <c r="H67" s="330" t="str">
        <f>'renja 2022 (2)'!H63</f>
        <v>Persentase penurunan jumlah kasus Kriminalitas Kecamatan</v>
      </c>
      <c r="I67" s="238"/>
      <c r="J67" s="239"/>
      <c r="K67" s="313">
        <f>K68</f>
        <v>7500000</v>
      </c>
      <c r="L67" s="313"/>
      <c r="M67" s="237">
        <f>M68</f>
        <v>4600000</v>
      </c>
      <c r="N67" s="2">
        <v>45000000</v>
      </c>
      <c r="Q67" s="69"/>
    </row>
    <row r="68" spans="1:17" ht="34.5" x14ac:dyDescent="0.35">
      <c r="A68" s="285"/>
      <c r="B68" s="286"/>
      <c r="C68" s="286"/>
      <c r="D68" s="297"/>
      <c r="E68" s="297">
        <v>1</v>
      </c>
      <c r="F68" s="289"/>
      <c r="G68" s="296" t="s">
        <v>194</v>
      </c>
      <c r="H68" s="328" t="str">
        <f>'renja 2022 (2)'!H64</f>
        <v xml:space="preserve">Meningkatnya tata kelola pemerintahan dan
pelayanan publik
</v>
      </c>
      <c r="I68" s="292" t="s">
        <v>17</v>
      </c>
      <c r="J68" s="293"/>
      <c r="K68" s="316">
        <f>K69+K70</f>
        <v>7500000</v>
      </c>
      <c r="L68" s="316"/>
      <c r="M68" s="301">
        <f>M69+M70</f>
        <v>4600000</v>
      </c>
      <c r="Q68" s="69"/>
    </row>
    <row r="69" spans="1:17" ht="46" x14ac:dyDescent="0.35">
      <c r="A69" s="12"/>
      <c r="B69" s="13"/>
      <c r="C69" s="13"/>
      <c r="D69" s="10"/>
      <c r="E69" s="9"/>
      <c r="F69" s="9">
        <v>1</v>
      </c>
      <c r="G69" s="13" t="s">
        <v>195</v>
      </c>
      <c r="H69" s="274" t="str">
        <f>'renja 2022 (2)'!H65</f>
        <v>terciptanya sinergitas kepolisian,TNI, dan instansi
vertikal di wilayah kecamatan dan terlaksananya posko penaggulangan covid-19 di
kecamatan</v>
      </c>
      <c r="I69" s="14" t="s">
        <v>17</v>
      </c>
      <c r="J69" s="274" t="str">
        <f>'renja 2022 (2)'!J65</f>
        <v>10 desa</v>
      </c>
      <c r="K69" s="315">
        <v>7500000</v>
      </c>
      <c r="L69" s="315">
        <v>-2900000</v>
      </c>
      <c r="M69" s="69">
        <v>4600000</v>
      </c>
      <c r="N69" s="46">
        <f>K69-M69</f>
        <v>2900000</v>
      </c>
      <c r="Q69" s="69"/>
    </row>
    <row r="70" spans="1:17" ht="23" x14ac:dyDescent="0.35">
      <c r="A70" s="12"/>
      <c r="B70" s="13"/>
      <c r="C70" s="13"/>
      <c r="D70" s="10"/>
      <c r="E70" s="9"/>
      <c r="F70" s="9">
        <v>2</v>
      </c>
      <c r="G70" s="13" t="s">
        <v>196</v>
      </c>
      <c r="H70" s="274"/>
      <c r="I70" s="14"/>
      <c r="J70" s="25"/>
      <c r="K70" s="315"/>
      <c r="L70" s="315"/>
      <c r="M70" s="69"/>
      <c r="Q70" s="69"/>
    </row>
    <row r="71" spans="1:17" ht="34.5" x14ac:dyDescent="0.35">
      <c r="A71" s="282"/>
      <c r="B71" s="283"/>
      <c r="C71" s="283"/>
      <c r="D71" s="281">
        <v>5</v>
      </c>
      <c r="E71" s="284"/>
      <c r="F71" s="284"/>
      <c r="G71" s="280" t="s">
        <v>332</v>
      </c>
      <c r="H71" s="330" t="str">
        <f>'renja 2022 (2)'!H67</f>
        <v>Indeks KepuasanMasyarakat Terhadap
Pelayanan Publik</v>
      </c>
      <c r="I71" s="238"/>
      <c r="J71" s="239"/>
      <c r="K71" s="313">
        <f>K72</f>
        <v>7500000</v>
      </c>
      <c r="L71" s="313"/>
      <c r="M71" s="237">
        <f>M72</f>
        <v>7500000</v>
      </c>
      <c r="N71" s="2">
        <v>10000000</v>
      </c>
      <c r="Q71" s="69"/>
    </row>
    <row r="72" spans="1:17" ht="34.5" x14ac:dyDescent="0.35">
      <c r="A72" s="285"/>
      <c r="B72" s="286"/>
      <c r="C72" s="286"/>
      <c r="D72" s="297"/>
      <c r="E72" s="289">
        <v>1</v>
      </c>
      <c r="F72" s="289"/>
      <c r="G72" s="296" t="s">
        <v>158</v>
      </c>
      <c r="H72" s="328" t="str">
        <f>'renja 2022 (2)'!H68</f>
        <v xml:space="preserve">Meningkatnya tata kelola pemerintahan dan
pelayanan publik
</v>
      </c>
      <c r="I72" s="292"/>
      <c r="J72" s="293"/>
      <c r="K72" s="316">
        <f>SUM(K73:K75)</f>
        <v>7500000</v>
      </c>
      <c r="L72" s="316"/>
      <c r="M72" s="301">
        <f>SUM(M73:M75)</f>
        <v>7500000</v>
      </c>
      <c r="Q72" s="69"/>
    </row>
    <row r="73" spans="1:17" ht="66" customHeight="1" x14ac:dyDescent="0.35">
      <c r="A73" s="12"/>
      <c r="B73" s="13"/>
      <c r="C73" s="13"/>
      <c r="D73" s="10"/>
      <c r="E73" s="9"/>
      <c r="F73" s="9">
        <v>1</v>
      </c>
      <c r="G73" s="13" t="s">
        <v>197</v>
      </c>
      <c r="H73" s="274" t="str">
        <f>'renja 2022 (2)'!H69</f>
        <v xml:space="preserve">terwujudnya peningkatan kecintaan masyarakat
terhadap tanah air
</v>
      </c>
      <c r="I73" s="14" t="s">
        <v>17</v>
      </c>
      <c r="J73" s="274" t="str">
        <f>'renja 2022 (2)'!J69</f>
        <v>10 desa</v>
      </c>
      <c r="K73" s="315">
        <v>7500000</v>
      </c>
      <c r="L73" s="315"/>
      <c r="M73" s="69">
        <v>7500000</v>
      </c>
      <c r="Q73" s="69"/>
    </row>
    <row r="74" spans="1:17" ht="44" customHeight="1" x14ac:dyDescent="0.35">
      <c r="A74" s="12"/>
      <c r="B74" s="13"/>
      <c r="C74" s="13"/>
      <c r="D74" s="10"/>
      <c r="E74" s="9"/>
      <c r="F74" s="9">
        <v>2</v>
      </c>
      <c r="G74" s="13" t="s">
        <v>198</v>
      </c>
      <c r="H74" s="274"/>
      <c r="I74" s="14"/>
      <c r="J74" s="25"/>
      <c r="K74" s="315"/>
      <c r="L74" s="315"/>
      <c r="M74" s="69"/>
      <c r="Q74" s="69"/>
    </row>
    <row r="75" spans="1:17" ht="16.5" customHeight="1" x14ac:dyDescent="0.35">
      <c r="A75" s="12"/>
      <c r="B75" s="13"/>
      <c r="C75" s="13"/>
      <c r="D75" s="10"/>
      <c r="E75" s="9"/>
      <c r="F75" s="9">
        <v>3</v>
      </c>
      <c r="G75" s="13" t="s">
        <v>199</v>
      </c>
      <c r="H75" s="274"/>
      <c r="I75" s="14"/>
      <c r="J75" s="25"/>
      <c r="K75" s="315"/>
      <c r="L75" s="315"/>
      <c r="M75" s="69"/>
      <c r="Q75" s="69"/>
    </row>
    <row r="76" spans="1:17" x14ac:dyDescent="0.35">
      <c r="A76" s="12"/>
      <c r="B76" s="13"/>
      <c r="C76" s="13"/>
      <c r="D76" s="10"/>
      <c r="E76" s="9"/>
      <c r="F76" s="9"/>
      <c r="G76" s="13"/>
      <c r="H76" s="274"/>
      <c r="I76" s="14"/>
      <c r="J76" s="25"/>
      <c r="K76" s="315"/>
      <c r="L76" s="315"/>
      <c r="M76" s="69"/>
      <c r="Q76" s="69"/>
    </row>
    <row r="77" spans="1:17" ht="34.5" x14ac:dyDescent="0.35">
      <c r="A77" s="282"/>
      <c r="B77" s="283"/>
      <c r="C77" s="283"/>
      <c r="D77" s="281">
        <v>6</v>
      </c>
      <c r="E77" s="284"/>
      <c r="F77" s="284"/>
      <c r="G77" s="280" t="s">
        <v>333</v>
      </c>
      <c r="H77" s="272" t="str">
        <f>'renja 2022 (2)'!H73</f>
        <v>Persentase Urusan Pemerintahan Desa yang
Difasilitasi</v>
      </c>
      <c r="I77" s="235"/>
      <c r="J77" s="236"/>
      <c r="K77" s="235">
        <f>K78</f>
        <v>5000000</v>
      </c>
      <c r="L77" s="235"/>
      <c r="M77" s="278">
        <f>M78</f>
        <v>2600000</v>
      </c>
      <c r="N77" s="2">
        <v>15000000</v>
      </c>
      <c r="Q77" s="69"/>
    </row>
    <row r="78" spans="1:17" ht="34.5" x14ac:dyDescent="0.35">
      <c r="A78" s="295"/>
      <c r="B78" s="296"/>
      <c r="C78" s="296"/>
      <c r="D78" s="297"/>
      <c r="E78" s="297">
        <v>1</v>
      </c>
      <c r="F78" s="297"/>
      <c r="G78" s="296" t="s">
        <v>200</v>
      </c>
      <c r="H78" s="329" t="str">
        <f>'renja 2022 (2)'!H74</f>
        <v xml:space="preserve">Meningkatnya tata kelola pemerintahan dan
pelayanan publik
</v>
      </c>
      <c r="I78" s="299"/>
      <c r="J78" s="300"/>
      <c r="K78" s="314">
        <f>SUM(K79:K85)</f>
        <v>5000000</v>
      </c>
      <c r="L78" s="314"/>
      <c r="M78" s="294">
        <f>SUM(M79:M85)</f>
        <v>2600000</v>
      </c>
      <c r="Q78" s="69"/>
    </row>
    <row r="79" spans="1:17" ht="16.5" customHeight="1" x14ac:dyDescent="0.35">
      <c r="A79" s="12"/>
      <c r="B79" s="13"/>
      <c r="C79" s="13"/>
      <c r="D79" s="10"/>
      <c r="E79" s="9"/>
      <c r="F79" s="9">
        <v>1</v>
      </c>
      <c r="G79" s="13" t="s">
        <v>201</v>
      </c>
      <c r="H79" s="274"/>
      <c r="I79" s="14"/>
      <c r="J79" s="25"/>
      <c r="K79" s="315"/>
      <c r="L79" s="315"/>
      <c r="M79" s="69"/>
      <c r="Q79" s="69"/>
    </row>
    <row r="80" spans="1:17" ht="35.5" customHeight="1" x14ac:dyDescent="0.35">
      <c r="A80" s="12"/>
      <c r="B80" s="13"/>
      <c r="C80" s="13"/>
      <c r="D80" s="10"/>
      <c r="E80" s="9"/>
      <c r="F80" s="9">
        <v>2</v>
      </c>
      <c r="G80" s="13" t="s">
        <v>202</v>
      </c>
      <c r="H80" s="274" t="str">
        <f>'renja 2022 (2)'!H76</f>
        <v>akuntabilitas dan transparansi pengelolaan
keuangan Desa</v>
      </c>
      <c r="I80" s="14" t="s">
        <v>17</v>
      </c>
      <c r="J80" s="274" t="str">
        <f>'renja 2022 (2)'!J76</f>
        <v>10 desa</v>
      </c>
      <c r="K80" s="315">
        <v>5000000</v>
      </c>
      <c r="L80" s="315">
        <v>-2400000</v>
      </c>
      <c r="M80" s="69">
        <v>2600000</v>
      </c>
      <c r="Q80" s="17"/>
    </row>
    <row r="81" spans="1:17" x14ac:dyDescent="0.35">
      <c r="A81" s="12"/>
      <c r="B81" s="13"/>
      <c r="C81" s="13"/>
      <c r="D81" s="10"/>
      <c r="E81" s="9"/>
      <c r="F81" s="9">
        <v>3</v>
      </c>
      <c r="G81" s="13" t="s">
        <v>203</v>
      </c>
      <c r="H81" s="274"/>
      <c r="I81" s="14"/>
      <c r="J81" s="25"/>
      <c r="K81" s="315">
        <v>0</v>
      </c>
      <c r="L81" s="315"/>
      <c r="M81" s="69">
        <v>0</v>
      </c>
      <c r="Q81" s="17"/>
    </row>
    <row r="82" spans="1:17" ht="23" x14ac:dyDescent="0.35">
      <c r="A82" s="12"/>
      <c r="B82" s="13"/>
      <c r="C82" s="13"/>
      <c r="D82" s="10"/>
      <c r="E82" s="9"/>
      <c r="F82" s="9">
        <v>4</v>
      </c>
      <c r="G82" s="13" t="s">
        <v>204</v>
      </c>
      <c r="H82" s="274"/>
      <c r="I82" s="14"/>
      <c r="J82" s="25"/>
      <c r="K82" s="315">
        <v>0</v>
      </c>
      <c r="L82" s="315"/>
      <c r="M82" s="69">
        <v>0</v>
      </c>
      <c r="Q82" s="69"/>
    </row>
    <row r="83" spans="1:17" ht="25.5" customHeight="1" x14ac:dyDescent="0.35">
      <c r="A83" s="12"/>
      <c r="B83" s="13"/>
      <c r="C83" s="13"/>
      <c r="D83" s="10"/>
      <c r="E83" s="9"/>
      <c r="F83" s="9">
        <v>5</v>
      </c>
      <c r="G83" s="13" t="s">
        <v>205</v>
      </c>
      <c r="H83" s="274"/>
      <c r="I83" s="14"/>
      <c r="J83" s="25"/>
      <c r="K83" s="315">
        <v>0</v>
      </c>
      <c r="L83" s="315"/>
      <c r="M83" s="69">
        <v>0</v>
      </c>
      <c r="Q83" s="69"/>
    </row>
    <row r="84" spans="1:17" ht="28" customHeight="1" x14ac:dyDescent="0.35">
      <c r="A84" s="12"/>
      <c r="B84" s="13"/>
      <c r="C84" s="13"/>
      <c r="D84" s="10"/>
      <c r="E84" s="9"/>
      <c r="F84" s="9">
        <v>6</v>
      </c>
      <c r="G84" s="13" t="s">
        <v>206</v>
      </c>
      <c r="H84" s="274"/>
      <c r="I84" s="14"/>
      <c r="J84" s="25"/>
      <c r="K84" s="317" t="s">
        <v>11</v>
      </c>
      <c r="L84" s="317"/>
      <c r="M84" s="230" t="s">
        <v>11</v>
      </c>
      <c r="Q84" s="69"/>
    </row>
    <row r="85" spans="1:17" ht="23" x14ac:dyDescent="0.35">
      <c r="A85" s="12"/>
      <c r="B85" s="13"/>
      <c r="C85" s="13"/>
      <c r="D85" s="10"/>
      <c r="E85" s="9"/>
      <c r="F85" s="9">
        <v>7</v>
      </c>
      <c r="G85" s="13" t="s">
        <v>207</v>
      </c>
      <c r="H85" s="274"/>
      <c r="I85" s="14"/>
      <c r="J85" s="25"/>
      <c r="K85" s="315">
        <v>0</v>
      </c>
      <c r="L85" s="315"/>
      <c r="M85" s="69">
        <v>0</v>
      </c>
      <c r="Q85" s="69"/>
    </row>
    <row r="86" spans="1:17" s="6" customFormat="1" ht="12" thickBot="1" x14ac:dyDescent="0.4">
      <c r="A86" s="90"/>
      <c r="B86" s="91"/>
      <c r="C86" s="91"/>
      <c r="D86" s="331"/>
      <c r="E86" s="94"/>
      <c r="F86" s="94"/>
      <c r="G86" s="91"/>
      <c r="H86" s="332"/>
      <c r="I86" s="97"/>
      <c r="J86" s="98"/>
      <c r="K86" s="318"/>
      <c r="L86" s="318"/>
      <c r="M86" s="99"/>
      <c r="N86" s="2"/>
      <c r="O86" s="2"/>
      <c r="P86" s="2"/>
      <c r="Q86" s="2"/>
    </row>
    <row r="87" spans="1:17" ht="12" thickTop="1" x14ac:dyDescent="0.35"/>
    <row r="88" spans="1:17" ht="15" x14ac:dyDescent="0.4">
      <c r="I88" s="40"/>
      <c r="J88" s="40"/>
      <c r="K88" s="321" t="s">
        <v>340</v>
      </c>
      <c r="M88" s="40"/>
    </row>
    <row r="89" spans="1:17" ht="15" x14ac:dyDescent="0.4">
      <c r="I89" s="41"/>
      <c r="J89" s="41"/>
      <c r="K89" s="322" t="s">
        <v>110</v>
      </c>
      <c r="M89" s="40"/>
    </row>
    <row r="90" spans="1:17" ht="15" x14ac:dyDescent="0.4">
      <c r="I90" s="40"/>
      <c r="J90" s="40"/>
      <c r="K90" s="321"/>
      <c r="M90" s="40"/>
    </row>
    <row r="91" spans="1:17" ht="15" x14ac:dyDescent="0.4">
      <c r="I91" s="40"/>
      <c r="J91" s="40"/>
      <c r="K91" s="321"/>
      <c r="M91" s="40"/>
    </row>
    <row r="92" spans="1:17" ht="15" x14ac:dyDescent="0.4">
      <c r="I92" s="40"/>
      <c r="J92" s="40"/>
      <c r="K92" s="321"/>
      <c r="M92" s="40"/>
    </row>
    <row r="93" spans="1:17" ht="15" x14ac:dyDescent="0.4">
      <c r="I93" s="41"/>
      <c r="J93" s="41"/>
      <c r="K93" s="323" t="s">
        <v>248</v>
      </c>
      <c r="M93" s="41"/>
    </row>
    <row r="94" spans="1:17" x14ac:dyDescent="0.35">
      <c r="I94" s="42"/>
      <c r="J94" s="42"/>
      <c r="K94" s="324" t="s">
        <v>135</v>
      </c>
      <c r="M94" s="42"/>
    </row>
    <row r="95" spans="1:17" x14ac:dyDescent="0.35">
      <c r="I95" s="42"/>
      <c r="J95" s="42"/>
      <c r="K95" s="324" t="s">
        <v>112</v>
      </c>
      <c r="M95" s="42"/>
    </row>
    <row r="98" spans="1:17" x14ac:dyDescent="0.35">
      <c r="B98" s="43"/>
    </row>
    <row r="110" spans="1:17" s="30" customFormat="1" x14ac:dyDescent="0.35">
      <c r="A110" s="4"/>
      <c r="B110" s="4"/>
      <c r="C110" s="4"/>
      <c r="D110" s="34"/>
      <c r="E110" s="33"/>
      <c r="F110" s="5"/>
      <c r="I110" s="5"/>
      <c r="J110" s="26"/>
      <c r="K110" s="1"/>
      <c r="L110" s="1"/>
      <c r="M110" s="1"/>
      <c r="N110" s="2"/>
      <c r="O110" s="2"/>
      <c r="P110" s="2"/>
      <c r="Q110" s="2"/>
    </row>
  </sheetData>
  <mergeCells count="14">
    <mergeCell ref="A9:F9"/>
    <mergeCell ref="A4:K4"/>
    <mergeCell ref="A5:F8"/>
    <mergeCell ref="G5:G8"/>
    <mergeCell ref="H5:H8"/>
    <mergeCell ref="I6:I8"/>
    <mergeCell ref="J6:J8"/>
    <mergeCell ref="A1:M1"/>
    <mergeCell ref="A2:M2"/>
    <mergeCell ref="A3:M3"/>
    <mergeCell ref="K6:K8"/>
    <mergeCell ref="L6:L8"/>
    <mergeCell ref="I5:M5"/>
    <mergeCell ref="M6:M8"/>
  </mergeCells>
  <pageMargins left="0.25" right="0.25" top="0.75" bottom="0.75" header="0.3" footer="0.3"/>
  <pageSetup paperSize="5" scale="65" orientation="portrait" r:id="rId1"/>
  <headerFooter>
    <oddFooter>&amp;CPage &amp;P</oddFooter>
  </headerFooter>
  <rowBreaks count="1" manualBreakCount="1">
    <brk id="58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view="pageBreakPreview" topLeftCell="A19" zoomScale="88" zoomScaleNormal="70" zoomScaleSheetLayoutView="88" workbookViewId="0">
      <selection activeCell="H37" sqref="H37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5.7265625" style="5" customWidth="1"/>
    <col min="10" max="10" width="9.36328125" style="26" customWidth="1"/>
    <col min="11" max="11" width="14.63281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209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208</v>
      </c>
      <c r="J5" s="429"/>
      <c r="K5" s="430"/>
    </row>
    <row r="6" spans="1:15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08" t="s">
        <v>4</v>
      </c>
    </row>
    <row r="7" spans="1:15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09"/>
    </row>
    <row r="8" spans="1:15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10"/>
    </row>
    <row r="9" spans="1:15" ht="12" thickBot="1" x14ac:dyDescent="0.4">
      <c r="A9" s="411">
        <v>1</v>
      </c>
      <c r="B9" s="412"/>
      <c r="C9" s="412"/>
      <c r="D9" s="412"/>
      <c r="E9" s="412"/>
      <c r="F9" s="224"/>
      <c r="G9" s="39">
        <v>2</v>
      </c>
      <c r="H9" s="20">
        <v>3</v>
      </c>
      <c r="I9" s="37">
        <v>4</v>
      </c>
      <c r="J9" s="38">
        <v>5</v>
      </c>
      <c r="K9" s="66">
        <v>6</v>
      </c>
    </row>
    <row r="10" spans="1:15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67">
        <f>K11+K51+K56+K62+K66+K72</f>
        <v>2224048444</v>
      </c>
      <c r="L10" s="2">
        <f>L11+L51+L56+L62+L66+L72</f>
        <v>2324048444</v>
      </c>
      <c r="M10" s="46">
        <f>L10-K10</f>
        <v>100000000</v>
      </c>
    </row>
    <row r="11" spans="1:15" s="3" customFormat="1" ht="46" x14ac:dyDescent="0.35">
      <c r="A11" s="279"/>
      <c r="B11" s="280"/>
      <c r="C11" s="280"/>
      <c r="D11" s="233">
        <v>1</v>
      </c>
      <c r="E11" s="234"/>
      <c r="F11" s="281"/>
      <c r="G11" s="228" t="s">
        <v>328</v>
      </c>
      <c r="H11" s="272"/>
      <c r="I11" s="235"/>
      <c r="J11" s="236"/>
      <c r="K11" s="237">
        <f>K12+K19+K23+K26+K30+K36+K39+K42</f>
        <v>2181048444</v>
      </c>
      <c r="L11" s="3">
        <v>2209048444</v>
      </c>
      <c r="M11" s="100">
        <v>240647784</v>
      </c>
      <c r="O11" s="68"/>
    </row>
    <row r="12" spans="1:15" ht="23" x14ac:dyDescent="0.35">
      <c r="A12" s="285"/>
      <c r="B12" s="286"/>
      <c r="C12" s="286"/>
      <c r="D12" s="287"/>
      <c r="E12" s="287">
        <v>1</v>
      </c>
      <c r="F12" s="289"/>
      <c r="G12" s="290" t="s">
        <v>149</v>
      </c>
      <c r="H12" s="291"/>
      <c r="I12" s="292" t="s">
        <v>17</v>
      </c>
      <c r="J12" s="293"/>
      <c r="K12" s="294">
        <f>K13+K14+K15+K16+K17+K18</f>
        <v>7000000</v>
      </c>
      <c r="M12" s="46">
        <v>259200000</v>
      </c>
      <c r="O12" s="69"/>
    </row>
    <row r="13" spans="1:15" ht="23" x14ac:dyDescent="0.35">
      <c r="A13" s="12"/>
      <c r="B13" s="13"/>
      <c r="C13" s="13"/>
      <c r="D13" s="15"/>
      <c r="E13" s="15"/>
      <c r="F13" s="9">
        <v>1</v>
      </c>
      <c r="G13" s="21" t="s">
        <v>148</v>
      </c>
      <c r="H13" s="28"/>
      <c r="I13" s="14" t="s">
        <v>17</v>
      </c>
      <c r="J13" s="25"/>
      <c r="K13" s="69">
        <v>7000000</v>
      </c>
      <c r="M13" s="44">
        <f>SUM(M10:M12)</f>
        <v>599847784</v>
      </c>
      <c r="N13" s="46"/>
      <c r="O13" s="69"/>
    </row>
    <row r="14" spans="1:15" x14ac:dyDescent="0.35">
      <c r="A14" s="12"/>
      <c r="B14" s="13"/>
      <c r="C14" s="13"/>
      <c r="D14" s="15"/>
      <c r="E14" s="15"/>
      <c r="F14" s="9">
        <v>2</v>
      </c>
      <c r="G14" s="21" t="s">
        <v>159</v>
      </c>
      <c r="H14" s="28"/>
      <c r="I14" s="14"/>
      <c r="J14" s="25"/>
      <c r="K14" s="69"/>
      <c r="M14" s="44"/>
      <c r="N14" s="46"/>
      <c r="O14" s="69"/>
    </row>
    <row r="15" spans="1:15" x14ac:dyDescent="0.35">
      <c r="A15" s="12"/>
      <c r="B15" s="13"/>
      <c r="C15" s="13"/>
      <c r="D15" s="15"/>
      <c r="E15" s="15"/>
      <c r="F15" s="9">
        <v>3</v>
      </c>
      <c r="G15" s="21" t="s">
        <v>160</v>
      </c>
      <c r="H15" s="28"/>
      <c r="I15" s="14"/>
      <c r="J15" s="25"/>
      <c r="K15" s="69"/>
      <c r="M15" s="44"/>
      <c r="N15" s="46"/>
      <c r="O15" s="69"/>
    </row>
    <row r="16" spans="1:15" x14ac:dyDescent="0.35">
      <c r="A16" s="12"/>
      <c r="B16" s="13"/>
      <c r="C16" s="13"/>
      <c r="D16" s="15"/>
      <c r="E16" s="15"/>
      <c r="F16" s="9">
        <v>4</v>
      </c>
      <c r="G16" s="21" t="s">
        <v>161</v>
      </c>
      <c r="H16" s="28"/>
      <c r="I16" s="14"/>
      <c r="J16" s="25"/>
      <c r="K16" s="69"/>
      <c r="M16" s="44"/>
      <c r="N16" s="46"/>
      <c r="O16" s="69"/>
    </row>
    <row r="17" spans="1:15" x14ac:dyDescent="0.35">
      <c r="A17" s="12"/>
      <c r="B17" s="13"/>
      <c r="C17" s="13"/>
      <c r="D17" s="15"/>
      <c r="E17" s="15"/>
      <c r="F17" s="9">
        <v>5</v>
      </c>
      <c r="G17" s="21" t="s">
        <v>162</v>
      </c>
      <c r="H17" s="28"/>
      <c r="I17" s="14"/>
      <c r="J17" s="25"/>
      <c r="K17" s="69"/>
      <c r="M17" s="44"/>
      <c r="N17" s="46"/>
      <c r="O17" s="69"/>
    </row>
    <row r="18" spans="1:15" ht="23" x14ac:dyDescent="0.35">
      <c r="A18" s="12"/>
      <c r="B18" s="13"/>
      <c r="C18" s="13"/>
      <c r="D18" s="15"/>
      <c r="E18" s="15"/>
      <c r="F18" s="9">
        <v>6</v>
      </c>
      <c r="G18" s="21" t="s">
        <v>163</v>
      </c>
      <c r="H18" s="28"/>
      <c r="I18" s="14"/>
      <c r="J18" s="25"/>
      <c r="K18" s="69"/>
      <c r="M18" s="44"/>
      <c r="N18" s="46"/>
      <c r="O18" s="69"/>
    </row>
    <row r="19" spans="1:15" ht="18.5" customHeight="1" x14ac:dyDescent="0.35">
      <c r="A19" s="285"/>
      <c r="B19" s="286"/>
      <c r="C19" s="286"/>
      <c r="D19" s="287"/>
      <c r="E19" s="287">
        <v>2</v>
      </c>
      <c r="F19" s="289"/>
      <c r="G19" s="290" t="s">
        <v>150</v>
      </c>
      <c r="H19" s="291"/>
      <c r="I19" s="292" t="s">
        <v>17</v>
      </c>
      <c r="J19" s="293"/>
      <c r="K19" s="294">
        <f>K20+K21+K22</f>
        <v>1731208444</v>
      </c>
      <c r="O19" s="69"/>
    </row>
    <row r="20" spans="1:15" ht="15.5" x14ac:dyDescent="0.35">
      <c r="A20" s="12"/>
      <c r="B20" s="13"/>
      <c r="C20" s="13"/>
      <c r="D20" s="15"/>
      <c r="E20" s="15"/>
      <c r="F20" s="9">
        <v>1</v>
      </c>
      <c r="G20" s="21" t="s">
        <v>151</v>
      </c>
      <c r="H20" s="28"/>
      <c r="I20" s="14" t="s">
        <v>17</v>
      </c>
      <c r="J20" s="25"/>
      <c r="K20" s="69">
        <v>1724208444</v>
      </c>
      <c r="M20" s="45"/>
      <c r="O20" s="69"/>
    </row>
    <row r="21" spans="1:15" ht="23" x14ac:dyDescent="0.35">
      <c r="A21" s="12"/>
      <c r="B21" s="13"/>
      <c r="C21" s="13"/>
      <c r="D21" s="15"/>
      <c r="E21" s="15"/>
      <c r="F21" s="9">
        <v>2</v>
      </c>
      <c r="G21" s="21" t="s">
        <v>164</v>
      </c>
      <c r="H21" s="28"/>
      <c r="I21" s="14"/>
      <c r="J21" s="25"/>
      <c r="K21" s="69">
        <v>7000000</v>
      </c>
      <c r="O21" s="69"/>
    </row>
    <row r="22" spans="1:15" ht="23" x14ac:dyDescent="0.35">
      <c r="A22" s="12"/>
      <c r="B22" s="13"/>
      <c r="C22" s="13"/>
      <c r="D22" s="15"/>
      <c r="E22" s="15"/>
      <c r="F22" s="9">
        <v>3</v>
      </c>
      <c r="G22" s="21" t="s">
        <v>152</v>
      </c>
      <c r="H22" s="28"/>
      <c r="I22" s="14"/>
      <c r="J22" s="25"/>
      <c r="K22" s="69"/>
      <c r="O22" s="69"/>
    </row>
    <row r="23" spans="1:15" s="3" customFormat="1" ht="23" customHeight="1" x14ac:dyDescent="0.35">
      <c r="A23" s="295"/>
      <c r="B23" s="296"/>
      <c r="C23" s="296"/>
      <c r="D23" s="287"/>
      <c r="E23" s="287">
        <v>3</v>
      </c>
      <c r="F23" s="297"/>
      <c r="G23" s="290" t="s">
        <v>165</v>
      </c>
      <c r="H23" s="298"/>
      <c r="I23" s="299"/>
      <c r="J23" s="300"/>
      <c r="K23" s="294">
        <f>K24</f>
        <v>0</v>
      </c>
      <c r="O23" s="69"/>
    </row>
    <row r="24" spans="1:15" ht="24" customHeight="1" x14ac:dyDescent="0.35">
      <c r="A24" s="12"/>
      <c r="B24" s="13"/>
      <c r="C24" s="13"/>
      <c r="D24" s="15"/>
      <c r="E24" s="15"/>
      <c r="F24" s="9">
        <v>1</v>
      </c>
      <c r="G24" s="21" t="s">
        <v>167</v>
      </c>
      <c r="H24" s="28"/>
      <c r="I24" s="14" t="s">
        <v>17</v>
      </c>
      <c r="J24" s="25"/>
      <c r="K24" s="69">
        <v>0</v>
      </c>
      <c r="O24" s="69"/>
    </row>
    <row r="25" spans="1:15" x14ac:dyDescent="0.35">
      <c r="A25" s="12"/>
      <c r="B25" s="13"/>
      <c r="C25" s="13"/>
      <c r="D25" s="15"/>
      <c r="E25" s="15"/>
      <c r="F25" s="9"/>
      <c r="G25" s="21"/>
      <c r="H25" s="28"/>
      <c r="I25" s="14"/>
      <c r="J25" s="25"/>
      <c r="K25" s="69"/>
      <c r="O25" s="17"/>
    </row>
    <row r="26" spans="1:15" x14ac:dyDescent="0.35">
      <c r="A26" s="285"/>
      <c r="B26" s="286"/>
      <c r="C26" s="286"/>
      <c r="D26" s="287"/>
      <c r="E26" s="287">
        <v>4</v>
      </c>
      <c r="F26" s="289"/>
      <c r="G26" s="290" t="s">
        <v>153</v>
      </c>
      <c r="H26" s="298"/>
      <c r="I26" s="292"/>
      <c r="J26" s="293"/>
      <c r="K26" s="294">
        <f>K27+K28+K29</f>
        <v>5000000</v>
      </c>
      <c r="O26" s="17"/>
    </row>
    <row r="27" spans="1:15" x14ac:dyDescent="0.35">
      <c r="A27" s="12"/>
      <c r="B27" s="13"/>
      <c r="C27" s="13"/>
      <c r="D27" s="15"/>
      <c r="E27" s="15"/>
      <c r="F27" s="9">
        <v>1</v>
      </c>
      <c r="G27" s="21" t="s">
        <v>168</v>
      </c>
      <c r="H27" s="28"/>
      <c r="I27" s="14"/>
      <c r="J27" s="25"/>
      <c r="K27" s="69"/>
      <c r="O27" s="17"/>
    </row>
    <row r="28" spans="1:15" x14ac:dyDescent="0.35">
      <c r="A28" s="12"/>
      <c r="B28" s="13"/>
      <c r="C28" s="13"/>
      <c r="D28" s="15"/>
      <c r="E28" s="15"/>
      <c r="F28" s="9">
        <v>2</v>
      </c>
      <c r="G28" s="21" t="s">
        <v>169</v>
      </c>
      <c r="H28" s="28"/>
      <c r="I28" s="14"/>
      <c r="J28" s="25"/>
      <c r="K28" s="69"/>
      <c r="O28" s="17"/>
    </row>
    <row r="29" spans="1:15" ht="23" x14ac:dyDescent="0.35">
      <c r="A29" s="12"/>
      <c r="B29" s="13"/>
      <c r="C29" s="13"/>
      <c r="D29" s="15"/>
      <c r="E29" s="15"/>
      <c r="F29" s="9">
        <v>3</v>
      </c>
      <c r="G29" s="21" t="s">
        <v>154</v>
      </c>
      <c r="H29" s="28"/>
      <c r="I29" s="14"/>
      <c r="J29" s="25"/>
      <c r="K29" s="69">
        <v>5000000</v>
      </c>
      <c r="O29" s="17"/>
    </row>
    <row r="30" spans="1:15" ht="26" customHeight="1" x14ac:dyDescent="0.35">
      <c r="A30" s="285"/>
      <c r="B30" s="286"/>
      <c r="C30" s="286"/>
      <c r="D30" s="287"/>
      <c r="E30" s="287">
        <v>5</v>
      </c>
      <c r="F30" s="289"/>
      <c r="G30" s="290" t="s">
        <v>170</v>
      </c>
      <c r="H30" s="291"/>
      <c r="I30" s="292"/>
      <c r="J30" s="293"/>
      <c r="K30" s="294">
        <f>K31+K32+K33+K34</f>
        <v>19000000</v>
      </c>
      <c r="O30" s="17"/>
    </row>
    <row r="31" spans="1:15" ht="23" x14ac:dyDescent="0.35">
      <c r="A31" s="12"/>
      <c r="B31" s="13"/>
      <c r="C31" s="13"/>
      <c r="D31" s="15"/>
      <c r="E31" s="15"/>
      <c r="F31" s="9">
        <v>1</v>
      </c>
      <c r="G31" s="21" t="s">
        <v>171</v>
      </c>
      <c r="H31" s="28"/>
      <c r="I31" s="14"/>
      <c r="J31" s="25"/>
      <c r="K31" s="69"/>
      <c r="O31" s="17"/>
    </row>
    <row r="32" spans="1:15" x14ac:dyDescent="0.35">
      <c r="A32" s="12"/>
      <c r="B32" s="13"/>
      <c r="C32" s="13"/>
      <c r="D32" s="15"/>
      <c r="E32" s="15"/>
      <c r="F32" s="9">
        <v>2</v>
      </c>
      <c r="G32" s="21" t="s">
        <v>155</v>
      </c>
      <c r="H32" s="28"/>
      <c r="I32" s="14"/>
      <c r="J32" s="25"/>
      <c r="K32" s="69">
        <v>5000000</v>
      </c>
      <c r="O32" s="17"/>
    </row>
    <row r="33" spans="1:15" ht="23" x14ac:dyDescent="0.35">
      <c r="A33" s="12"/>
      <c r="B33" s="13"/>
      <c r="C33" s="13"/>
      <c r="D33" s="15"/>
      <c r="E33" s="15"/>
      <c r="F33" s="9">
        <v>3</v>
      </c>
      <c r="G33" s="21" t="s">
        <v>172</v>
      </c>
      <c r="H33" s="28"/>
      <c r="I33" s="14"/>
      <c r="J33" s="25"/>
      <c r="K33" s="69"/>
      <c r="O33" s="17"/>
    </row>
    <row r="34" spans="1:15" ht="23" x14ac:dyDescent="0.35">
      <c r="A34" s="12"/>
      <c r="B34" s="13"/>
      <c r="C34" s="13"/>
      <c r="D34" s="15"/>
      <c r="E34" s="15"/>
      <c r="F34" s="9">
        <v>4</v>
      </c>
      <c r="G34" s="21" t="s">
        <v>173</v>
      </c>
      <c r="H34" s="28"/>
      <c r="I34" s="14"/>
      <c r="J34" s="25"/>
      <c r="K34" s="69">
        <v>14000000</v>
      </c>
      <c r="O34" s="17"/>
    </row>
    <row r="35" spans="1:15" x14ac:dyDescent="0.35">
      <c r="A35" s="12"/>
      <c r="B35" s="13"/>
      <c r="C35" s="13"/>
      <c r="D35" s="15"/>
      <c r="E35" s="15"/>
      <c r="F35" s="9"/>
      <c r="G35" s="21"/>
      <c r="H35" s="28"/>
      <c r="I35" s="14"/>
      <c r="J35" s="25"/>
      <c r="K35" s="69"/>
      <c r="O35" s="17"/>
    </row>
    <row r="36" spans="1:15" ht="23" x14ac:dyDescent="0.35">
      <c r="A36" s="285"/>
      <c r="B36" s="286"/>
      <c r="C36" s="286"/>
      <c r="D36" s="287"/>
      <c r="E36" s="287">
        <v>6</v>
      </c>
      <c r="F36" s="289"/>
      <c r="G36" s="290" t="s">
        <v>174</v>
      </c>
      <c r="H36" s="291"/>
      <c r="I36" s="292"/>
      <c r="J36" s="293"/>
      <c r="K36" s="294">
        <f>K37+K38</f>
        <v>0</v>
      </c>
      <c r="O36" s="17"/>
    </row>
    <row r="37" spans="1:15" x14ac:dyDescent="0.35">
      <c r="A37" s="12"/>
      <c r="B37" s="13"/>
      <c r="C37" s="13"/>
      <c r="D37" s="15"/>
      <c r="E37" s="15"/>
      <c r="F37" s="9">
        <v>1</v>
      </c>
      <c r="G37" s="21" t="s">
        <v>175</v>
      </c>
      <c r="H37" s="28"/>
      <c r="I37" s="14"/>
      <c r="J37" s="25"/>
      <c r="K37" s="69">
        <v>0</v>
      </c>
      <c r="O37" s="17"/>
    </row>
    <row r="38" spans="1:15" x14ac:dyDescent="0.35">
      <c r="A38" s="12"/>
      <c r="B38" s="13"/>
      <c r="C38" s="13"/>
      <c r="D38" s="15"/>
      <c r="E38" s="15"/>
      <c r="F38" s="9">
        <v>2</v>
      </c>
      <c r="G38" s="21" t="s">
        <v>176</v>
      </c>
      <c r="H38" s="28"/>
      <c r="I38" s="14"/>
      <c r="J38" s="25"/>
      <c r="K38" s="69"/>
      <c r="O38" s="17"/>
    </row>
    <row r="39" spans="1:15" ht="26.5" customHeight="1" x14ac:dyDescent="0.35">
      <c r="A39" s="285"/>
      <c r="B39" s="286"/>
      <c r="C39" s="286"/>
      <c r="D39" s="287"/>
      <c r="E39" s="287">
        <v>7</v>
      </c>
      <c r="F39" s="289"/>
      <c r="G39" s="290" t="s">
        <v>177</v>
      </c>
      <c r="H39" s="291"/>
      <c r="I39" s="292"/>
      <c r="J39" s="293"/>
      <c r="K39" s="294">
        <f>K40+K41</f>
        <v>387840000</v>
      </c>
      <c r="O39" s="17"/>
    </row>
    <row r="40" spans="1:15" x14ac:dyDescent="0.35">
      <c r="A40" s="12"/>
      <c r="B40" s="13"/>
      <c r="C40" s="13"/>
      <c r="D40" s="15"/>
      <c r="E40" s="15"/>
      <c r="F40" s="9">
        <v>1</v>
      </c>
      <c r="G40" s="21" t="s">
        <v>178</v>
      </c>
      <c r="H40" s="28"/>
      <c r="I40" s="14"/>
      <c r="J40" s="25"/>
      <c r="K40" s="69">
        <v>7000000</v>
      </c>
      <c r="O40" s="17"/>
    </row>
    <row r="41" spans="1:15" x14ac:dyDescent="0.35">
      <c r="A41" s="12"/>
      <c r="B41" s="13"/>
      <c r="C41" s="13"/>
      <c r="D41" s="15"/>
      <c r="E41" s="15"/>
      <c r="F41" s="9">
        <v>2</v>
      </c>
      <c r="G41" s="21" t="s">
        <v>179</v>
      </c>
      <c r="H41" s="28"/>
      <c r="I41" s="14"/>
      <c r="J41" s="25"/>
      <c r="K41" s="69">
        <v>380840000</v>
      </c>
      <c r="O41" s="17"/>
    </row>
    <row r="42" spans="1:15" ht="26.5" customHeight="1" x14ac:dyDescent="0.35">
      <c r="A42" s="285"/>
      <c r="B42" s="286"/>
      <c r="C42" s="286"/>
      <c r="D42" s="287"/>
      <c r="E42" s="287">
        <v>8</v>
      </c>
      <c r="F42" s="289"/>
      <c r="G42" s="290" t="s">
        <v>180</v>
      </c>
      <c r="H42" s="291"/>
      <c r="I42" s="292"/>
      <c r="J42" s="293"/>
      <c r="K42" s="294">
        <f>K43+K44+K45++K46+K47+K48+K49</f>
        <v>31000000</v>
      </c>
      <c r="O42" s="17"/>
    </row>
    <row r="43" spans="1:15" ht="33" customHeight="1" x14ac:dyDescent="0.35">
      <c r="A43" s="12"/>
      <c r="B43" s="13"/>
      <c r="C43" s="13"/>
      <c r="D43" s="15"/>
      <c r="E43" s="15"/>
      <c r="F43" s="9">
        <v>1</v>
      </c>
      <c r="G43" s="21" t="s">
        <v>181</v>
      </c>
      <c r="H43" s="28"/>
      <c r="I43" s="14"/>
      <c r="J43" s="25"/>
      <c r="K43" s="69">
        <v>16000000</v>
      </c>
      <c r="O43" s="17"/>
    </row>
    <row r="44" spans="1:15" ht="23" x14ac:dyDescent="0.35">
      <c r="A44" s="12"/>
      <c r="B44" s="13"/>
      <c r="C44" s="13"/>
      <c r="D44" s="15"/>
      <c r="E44" s="15"/>
      <c r="F44" s="9">
        <v>2</v>
      </c>
      <c r="G44" s="21" t="s">
        <v>182</v>
      </c>
      <c r="H44" s="28"/>
      <c r="I44" s="14"/>
      <c r="J44" s="25"/>
      <c r="K44" s="69">
        <v>15000000</v>
      </c>
      <c r="O44" s="17"/>
    </row>
    <row r="45" spans="1:15" x14ac:dyDescent="0.35">
      <c r="A45" s="12"/>
      <c r="B45" s="13"/>
      <c r="C45" s="13"/>
      <c r="D45" s="15"/>
      <c r="E45" s="15"/>
      <c r="F45" s="9">
        <v>3</v>
      </c>
      <c r="G45" s="21" t="s">
        <v>183</v>
      </c>
      <c r="H45" s="28"/>
      <c r="I45" s="14"/>
      <c r="J45" s="25"/>
      <c r="K45" s="69">
        <v>0</v>
      </c>
      <c r="O45" s="17"/>
    </row>
    <row r="46" spans="1:15" x14ac:dyDescent="0.35">
      <c r="A46" s="12"/>
      <c r="B46" s="13"/>
      <c r="C46" s="13"/>
      <c r="D46" s="15"/>
      <c r="E46" s="15"/>
      <c r="F46" s="9">
        <v>4</v>
      </c>
      <c r="G46" s="21" t="s">
        <v>184</v>
      </c>
      <c r="H46" s="28"/>
      <c r="I46" s="14"/>
      <c r="J46" s="25"/>
      <c r="K46" s="69">
        <v>0</v>
      </c>
      <c r="O46" s="17"/>
    </row>
    <row r="47" spans="1:15" x14ac:dyDescent="0.35">
      <c r="A47" s="12"/>
      <c r="B47" s="13"/>
      <c r="C47" s="13"/>
      <c r="D47" s="15"/>
      <c r="E47" s="15"/>
      <c r="F47" s="9">
        <v>5</v>
      </c>
      <c r="G47" s="21" t="s">
        <v>185</v>
      </c>
      <c r="H47" s="28"/>
      <c r="I47" s="14"/>
      <c r="J47" s="25"/>
      <c r="K47" s="69">
        <v>0</v>
      </c>
      <c r="O47" s="17"/>
    </row>
    <row r="48" spans="1:15" ht="23" x14ac:dyDescent="0.35">
      <c r="A48" s="12"/>
      <c r="B48" s="13"/>
      <c r="C48" s="13"/>
      <c r="D48" s="15"/>
      <c r="E48" s="22"/>
      <c r="F48" s="9">
        <v>6</v>
      </c>
      <c r="G48" s="21" t="s">
        <v>156</v>
      </c>
      <c r="H48" s="28"/>
      <c r="I48" s="14"/>
      <c r="J48" s="25"/>
      <c r="K48" s="69"/>
      <c r="O48" s="17"/>
    </row>
    <row r="49" spans="1:15" ht="23" x14ac:dyDescent="0.35">
      <c r="A49" s="12"/>
      <c r="B49" s="13"/>
      <c r="C49" s="13"/>
      <c r="D49" s="15"/>
      <c r="E49" s="22"/>
      <c r="F49" s="9">
        <v>7</v>
      </c>
      <c r="G49" s="21" t="s">
        <v>186</v>
      </c>
      <c r="H49" s="28"/>
      <c r="I49" s="14"/>
      <c r="J49" s="25"/>
      <c r="K49" s="69"/>
      <c r="O49" s="17"/>
    </row>
    <row r="50" spans="1:15" x14ac:dyDescent="0.35">
      <c r="A50" s="12"/>
      <c r="B50" s="13"/>
      <c r="C50" s="13"/>
      <c r="D50" s="15"/>
      <c r="E50" s="22"/>
      <c r="F50" s="9"/>
      <c r="G50" s="21"/>
      <c r="H50" s="28"/>
      <c r="I50" s="14"/>
      <c r="J50" s="25"/>
      <c r="K50" s="69"/>
      <c r="O50" s="17"/>
    </row>
    <row r="51" spans="1:15" s="3" customFormat="1" ht="46" x14ac:dyDescent="0.35">
      <c r="A51" s="279"/>
      <c r="B51" s="280"/>
      <c r="C51" s="280"/>
      <c r="D51" s="233">
        <v>2</v>
      </c>
      <c r="E51" s="234"/>
      <c r="F51" s="281"/>
      <c r="G51" s="228" t="s">
        <v>329</v>
      </c>
      <c r="H51" s="225"/>
      <c r="I51" s="235"/>
      <c r="J51" s="236"/>
      <c r="K51" s="237">
        <f>K52+K54</f>
        <v>7000000</v>
      </c>
      <c r="L51" s="3">
        <v>30000000</v>
      </c>
      <c r="O51" s="69"/>
    </row>
    <row r="52" spans="1:15" ht="23" x14ac:dyDescent="0.35">
      <c r="A52" s="285"/>
      <c r="B52" s="286"/>
      <c r="C52" s="286"/>
      <c r="D52" s="287"/>
      <c r="E52" s="287">
        <v>1</v>
      </c>
      <c r="F52" s="289"/>
      <c r="G52" s="290" t="s">
        <v>187</v>
      </c>
      <c r="H52" s="291"/>
      <c r="I52" s="292" t="s">
        <v>17</v>
      </c>
      <c r="J52" s="293"/>
      <c r="K52" s="301">
        <f>K53</f>
        <v>7000000</v>
      </c>
      <c r="O52" s="69"/>
    </row>
    <row r="53" spans="1:15" ht="25.5" customHeight="1" x14ac:dyDescent="0.35">
      <c r="A53" s="12"/>
      <c r="B53" s="13"/>
      <c r="C53" s="13"/>
      <c r="D53" s="15"/>
      <c r="E53" s="22"/>
      <c r="F53" s="9">
        <v>1</v>
      </c>
      <c r="G53" s="21" t="s">
        <v>188</v>
      </c>
      <c r="H53" s="28"/>
      <c r="I53" s="14"/>
      <c r="J53" s="25"/>
      <c r="K53" s="69">
        <v>7000000</v>
      </c>
      <c r="O53" s="69"/>
    </row>
    <row r="54" spans="1:15" ht="34.5" x14ac:dyDescent="0.35">
      <c r="A54" s="285"/>
      <c r="B54" s="286"/>
      <c r="C54" s="286"/>
      <c r="D54" s="287"/>
      <c r="E54" s="287">
        <v>2</v>
      </c>
      <c r="F54" s="289"/>
      <c r="G54" s="290" t="s">
        <v>189</v>
      </c>
      <c r="H54" s="291"/>
      <c r="I54" s="292"/>
      <c r="J54" s="293"/>
      <c r="K54" s="301">
        <f>K55</f>
        <v>0</v>
      </c>
      <c r="O54" s="69"/>
    </row>
    <row r="55" spans="1:15" ht="23" x14ac:dyDescent="0.35">
      <c r="A55" s="12"/>
      <c r="B55" s="13"/>
      <c r="C55" s="13"/>
      <c r="D55" s="15"/>
      <c r="E55" s="22"/>
      <c r="F55" s="9">
        <v>1</v>
      </c>
      <c r="G55" s="21" t="s">
        <v>190</v>
      </c>
      <c r="H55" s="28"/>
      <c r="I55" s="14"/>
      <c r="J55" s="25"/>
      <c r="K55" s="69">
        <v>0</v>
      </c>
      <c r="O55" s="69"/>
    </row>
    <row r="56" spans="1:15" ht="39.5" customHeight="1" x14ac:dyDescent="0.35">
      <c r="A56" s="282"/>
      <c r="B56" s="283"/>
      <c r="C56" s="283"/>
      <c r="D56" s="233">
        <v>3</v>
      </c>
      <c r="E56" s="234"/>
      <c r="F56" s="284"/>
      <c r="G56" s="228" t="s">
        <v>330</v>
      </c>
      <c r="H56" s="277"/>
      <c r="I56" s="238"/>
      <c r="J56" s="239"/>
      <c r="K56" s="237">
        <f>K57</f>
        <v>10000000</v>
      </c>
      <c r="L56" s="2">
        <v>15000000</v>
      </c>
      <c r="O56" s="69"/>
    </row>
    <row r="57" spans="1:15" ht="22" customHeight="1" x14ac:dyDescent="0.35">
      <c r="A57" s="285"/>
      <c r="B57" s="286"/>
      <c r="C57" s="286"/>
      <c r="D57" s="287"/>
      <c r="E57" s="287">
        <v>1</v>
      </c>
      <c r="F57" s="289"/>
      <c r="G57" s="290" t="s">
        <v>191</v>
      </c>
      <c r="H57" s="291"/>
      <c r="I57" s="292"/>
      <c r="J57" s="293"/>
      <c r="K57" s="301">
        <f>K58+K59+K60</f>
        <v>10000000</v>
      </c>
      <c r="O57" s="69"/>
    </row>
    <row r="58" spans="1:15" ht="23" x14ac:dyDescent="0.35">
      <c r="A58" s="12"/>
      <c r="B58" s="13"/>
      <c r="C58" s="13"/>
      <c r="D58" s="15"/>
      <c r="E58" s="22"/>
      <c r="F58" s="9">
        <v>1</v>
      </c>
      <c r="G58" s="21" t="s">
        <v>157</v>
      </c>
      <c r="H58" s="28"/>
      <c r="I58" s="14"/>
      <c r="J58" s="25"/>
      <c r="K58" s="69">
        <v>10000000</v>
      </c>
      <c r="O58" s="69"/>
    </row>
    <row r="59" spans="1:15" ht="34.5" x14ac:dyDescent="0.35">
      <c r="A59" s="12"/>
      <c r="B59" s="13"/>
      <c r="C59" s="13"/>
      <c r="D59" s="15"/>
      <c r="E59" s="22"/>
      <c r="F59" s="9">
        <v>2</v>
      </c>
      <c r="G59" s="21" t="s">
        <v>192</v>
      </c>
      <c r="H59" s="28"/>
      <c r="I59" s="14"/>
      <c r="J59" s="25"/>
      <c r="K59" s="69"/>
      <c r="O59" s="69"/>
    </row>
    <row r="60" spans="1:15" ht="23" x14ac:dyDescent="0.35">
      <c r="A60" s="12"/>
      <c r="B60" s="13"/>
      <c r="C60" s="13"/>
      <c r="D60" s="15"/>
      <c r="E60" s="22"/>
      <c r="F60" s="9">
        <v>3</v>
      </c>
      <c r="G60" s="21" t="s">
        <v>193</v>
      </c>
      <c r="H60" s="28"/>
      <c r="I60" s="14"/>
      <c r="J60" s="25"/>
      <c r="K60" s="69"/>
      <c r="O60" s="69"/>
    </row>
    <row r="61" spans="1:15" x14ac:dyDescent="0.35">
      <c r="A61" s="12"/>
      <c r="B61" s="13"/>
      <c r="C61" s="13"/>
      <c r="D61" s="15"/>
      <c r="E61" s="22"/>
      <c r="F61" s="9"/>
      <c r="G61" s="21"/>
      <c r="H61" s="28"/>
      <c r="I61" s="14"/>
      <c r="J61" s="25"/>
      <c r="K61" s="69"/>
      <c r="O61" s="69"/>
    </row>
    <row r="62" spans="1:15" ht="43.5" customHeight="1" x14ac:dyDescent="0.35">
      <c r="A62" s="282"/>
      <c r="B62" s="283"/>
      <c r="C62" s="283"/>
      <c r="D62" s="233">
        <v>4</v>
      </c>
      <c r="E62" s="234"/>
      <c r="F62" s="284"/>
      <c r="G62" s="228" t="s">
        <v>331</v>
      </c>
      <c r="H62" s="277"/>
      <c r="I62" s="238"/>
      <c r="J62" s="239"/>
      <c r="K62" s="237">
        <f>K63</f>
        <v>7200000</v>
      </c>
      <c r="L62" s="2">
        <v>45000000</v>
      </c>
      <c r="O62" s="69"/>
    </row>
    <row r="63" spans="1:15" ht="23" x14ac:dyDescent="0.35">
      <c r="A63" s="285"/>
      <c r="B63" s="286"/>
      <c r="C63" s="286"/>
      <c r="D63" s="287"/>
      <c r="E63" s="287">
        <v>1</v>
      </c>
      <c r="F63" s="289"/>
      <c r="G63" s="290" t="s">
        <v>194</v>
      </c>
      <c r="H63" s="291"/>
      <c r="I63" s="292" t="s">
        <v>17</v>
      </c>
      <c r="J63" s="293"/>
      <c r="K63" s="301">
        <f>K64+K65</f>
        <v>7200000</v>
      </c>
      <c r="O63" s="69"/>
    </row>
    <row r="64" spans="1:15" ht="36" customHeight="1" x14ac:dyDescent="0.35">
      <c r="A64" s="12"/>
      <c r="B64" s="13"/>
      <c r="C64" s="13"/>
      <c r="D64" s="15"/>
      <c r="E64" s="22"/>
      <c r="F64" s="9">
        <v>1</v>
      </c>
      <c r="G64" s="21" t="s">
        <v>195</v>
      </c>
      <c r="H64" s="28"/>
      <c r="I64" s="14"/>
      <c r="J64" s="25"/>
      <c r="K64" s="69">
        <v>7200000</v>
      </c>
      <c r="O64" s="69"/>
    </row>
    <row r="65" spans="1:15" ht="23" x14ac:dyDescent="0.35">
      <c r="A65" s="12"/>
      <c r="B65" s="13"/>
      <c r="C65" s="13"/>
      <c r="D65" s="15"/>
      <c r="E65" s="22"/>
      <c r="F65" s="9">
        <v>2</v>
      </c>
      <c r="G65" s="21" t="s">
        <v>196</v>
      </c>
      <c r="H65" s="28"/>
      <c r="I65" s="14"/>
      <c r="J65" s="25"/>
      <c r="K65" s="69"/>
      <c r="O65" s="69"/>
    </row>
    <row r="66" spans="1:15" ht="34.5" x14ac:dyDescent="0.35">
      <c r="A66" s="282"/>
      <c r="B66" s="283"/>
      <c r="C66" s="283"/>
      <c r="D66" s="233">
        <v>5</v>
      </c>
      <c r="E66" s="234"/>
      <c r="F66" s="284"/>
      <c r="G66" s="228" t="s">
        <v>332</v>
      </c>
      <c r="H66" s="277"/>
      <c r="I66" s="238"/>
      <c r="J66" s="239"/>
      <c r="K66" s="237">
        <f>K67</f>
        <v>4800000</v>
      </c>
      <c r="L66" s="2">
        <v>10000000</v>
      </c>
      <c r="O66" s="69"/>
    </row>
    <row r="67" spans="1:15" ht="23" x14ac:dyDescent="0.35">
      <c r="A67" s="285"/>
      <c r="B67" s="286"/>
      <c r="C67" s="286"/>
      <c r="D67" s="287"/>
      <c r="E67" s="288">
        <v>1</v>
      </c>
      <c r="F67" s="289"/>
      <c r="G67" s="290" t="s">
        <v>158</v>
      </c>
      <c r="H67" s="291"/>
      <c r="I67" s="292"/>
      <c r="J67" s="293"/>
      <c r="K67" s="301">
        <f>SUM(K68:K70)</f>
        <v>4800000</v>
      </c>
      <c r="O67" s="69"/>
    </row>
    <row r="68" spans="1:15" ht="66" customHeight="1" x14ac:dyDescent="0.35">
      <c r="A68" s="12"/>
      <c r="B68" s="13"/>
      <c r="C68" s="13"/>
      <c r="D68" s="15"/>
      <c r="E68" s="22"/>
      <c r="F68" s="9">
        <v>1</v>
      </c>
      <c r="G68" s="21" t="s">
        <v>197</v>
      </c>
      <c r="H68" s="28"/>
      <c r="I68" s="14"/>
      <c r="J68" s="25"/>
      <c r="K68" s="69">
        <v>4800000</v>
      </c>
      <c r="O68" s="69"/>
    </row>
    <row r="69" spans="1:15" ht="44" customHeight="1" x14ac:dyDescent="0.35">
      <c r="A69" s="12"/>
      <c r="B69" s="13"/>
      <c r="C69" s="13"/>
      <c r="D69" s="15"/>
      <c r="E69" s="22"/>
      <c r="F69" s="9">
        <v>2</v>
      </c>
      <c r="G69" s="21" t="s">
        <v>198</v>
      </c>
      <c r="H69" s="28"/>
      <c r="I69" s="14"/>
      <c r="J69" s="25"/>
      <c r="K69" s="69"/>
      <c r="O69" s="69"/>
    </row>
    <row r="70" spans="1:15" ht="16.5" customHeight="1" x14ac:dyDescent="0.35">
      <c r="A70" s="12"/>
      <c r="B70" s="13"/>
      <c r="C70" s="13"/>
      <c r="D70" s="15"/>
      <c r="E70" s="22"/>
      <c r="F70" s="9">
        <v>3</v>
      </c>
      <c r="G70" s="21" t="s">
        <v>199</v>
      </c>
      <c r="H70" s="28"/>
      <c r="I70" s="14"/>
      <c r="J70" s="25"/>
      <c r="K70" s="69"/>
      <c r="O70" s="69"/>
    </row>
    <row r="71" spans="1:15" x14ac:dyDescent="0.35">
      <c r="A71" s="12"/>
      <c r="B71" s="13"/>
      <c r="C71" s="13"/>
      <c r="D71" s="15"/>
      <c r="E71" s="22"/>
      <c r="F71" s="9"/>
      <c r="G71" s="21"/>
      <c r="H71" s="28"/>
      <c r="I71" s="14"/>
      <c r="J71" s="25"/>
      <c r="K71" s="69"/>
      <c r="O71" s="69"/>
    </row>
    <row r="72" spans="1:15" ht="34.5" x14ac:dyDescent="0.35">
      <c r="A72" s="282"/>
      <c r="B72" s="283"/>
      <c r="C72" s="283"/>
      <c r="D72" s="233">
        <v>6</v>
      </c>
      <c r="E72" s="234"/>
      <c r="F72" s="284"/>
      <c r="G72" s="228" t="s">
        <v>333</v>
      </c>
      <c r="H72" s="225"/>
      <c r="I72" s="235" t="s">
        <v>17</v>
      </c>
      <c r="J72" s="236"/>
      <c r="K72" s="278">
        <f>K73</f>
        <v>14000000</v>
      </c>
      <c r="L72" s="2">
        <v>15000000</v>
      </c>
      <c r="O72" s="69"/>
    </row>
    <row r="73" spans="1:15" ht="23" x14ac:dyDescent="0.35">
      <c r="A73" s="295"/>
      <c r="B73" s="296"/>
      <c r="C73" s="296"/>
      <c r="D73" s="287"/>
      <c r="E73" s="287">
        <v>1</v>
      </c>
      <c r="F73" s="297"/>
      <c r="G73" s="290" t="s">
        <v>200</v>
      </c>
      <c r="H73" s="298"/>
      <c r="I73" s="299" t="s">
        <v>17</v>
      </c>
      <c r="J73" s="300"/>
      <c r="K73" s="294">
        <f>SUM(K74:K80)</f>
        <v>14000000</v>
      </c>
      <c r="O73" s="69"/>
    </row>
    <row r="74" spans="1:15" ht="16.5" customHeight="1" x14ac:dyDescent="0.35">
      <c r="A74" s="12"/>
      <c r="B74" s="13"/>
      <c r="C74" s="13"/>
      <c r="D74" s="15"/>
      <c r="E74" s="22"/>
      <c r="F74" s="9">
        <v>1</v>
      </c>
      <c r="G74" s="21" t="s">
        <v>201</v>
      </c>
      <c r="H74" s="28"/>
      <c r="I74" s="14" t="s">
        <v>17</v>
      </c>
      <c r="J74" s="25"/>
      <c r="K74" s="69">
        <v>7000000</v>
      </c>
      <c r="O74" s="69"/>
    </row>
    <row r="75" spans="1:15" ht="23" x14ac:dyDescent="0.35">
      <c r="A75" s="12"/>
      <c r="B75" s="13"/>
      <c r="C75" s="13"/>
      <c r="D75" s="15"/>
      <c r="E75" s="22"/>
      <c r="F75" s="9">
        <v>2</v>
      </c>
      <c r="G75" s="21" t="s">
        <v>202</v>
      </c>
      <c r="H75" s="28"/>
      <c r="I75" s="14" t="s">
        <v>17</v>
      </c>
      <c r="J75" s="25"/>
      <c r="K75" s="69">
        <v>7000000</v>
      </c>
      <c r="O75" s="17"/>
    </row>
    <row r="76" spans="1:15" x14ac:dyDescent="0.35">
      <c r="A76" s="12"/>
      <c r="B76" s="13"/>
      <c r="C76" s="13"/>
      <c r="D76" s="15"/>
      <c r="E76" s="22"/>
      <c r="F76" s="9">
        <v>3</v>
      </c>
      <c r="G76" s="21" t="s">
        <v>203</v>
      </c>
      <c r="H76" s="28"/>
      <c r="I76" s="14" t="s">
        <v>17</v>
      </c>
      <c r="J76" s="25"/>
      <c r="K76" s="69">
        <v>0</v>
      </c>
      <c r="O76" s="17"/>
    </row>
    <row r="77" spans="1:15" ht="23" x14ac:dyDescent="0.35">
      <c r="A77" s="12"/>
      <c r="B77" s="13"/>
      <c r="C77" s="13"/>
      <c r="D77" s="15"/>
      <c r="E77" s="22"/>
      <c r="F77" s="9">
        <v>4</v>
      </c>
      <c r="G77" s="21" t="s">
        <v>204</v>
      </c>
      <c r="H77" s="28"/>
      <c r="I77" s="14" t="s">
        <v>17</v>
      </c>
      <c r="J77" s="25"/>
      <c r="K77" s="69">
        <v>0</v>
      </c>
      <c r="O77" s="69"/>
    </row>
    <row r="78" spans="1:15" ht="25.5" customHeight="1" x14ac:dyDescent="0.35">
      <c r="A78" s="12"/>
      <c r="B78" s="13"/>
      <c r="C78" s="13"/>
      <c r="D78" s="15"/>
      <c r="E78" s="22"/>
      <c r="F78" s="9">
        <v>5</v>
      </c>
      <c r="G78" s="21" t="s">
        <v>205</v>
      </c>
      <c r="H78" s="28"/>
      <c r="I78" s="14" t="s">
        <v>17</v>
      </c>
      <c r="J78" s="25"/>
      <c r="K78" s="69">
        <v>0</v>
      </c>
      <c r="O78" s="69"/>
    </row>
    <row r="79" spans="1:15" ht="28" customHeight="1" x14ac:dyDescent="0.35">
      <c r="A79" s="12"/>
      <c r="B79" s="13"/>
      <c r="C79" s="13"/>
      <c r="D79" s="15"/>
      <c r="E79" s="22"/>
      <c r="F79" s="9">
        <v>6</v>
      </c>
      <c r="G79" s="21" t="s">
        <v>206</v>
      </c>
      <c r="H79" s="28"/>
      <c r="I79" s="14" t="s">
        <v>17</v>
      </c>
      <c r="J79" s="25"/>
      <c r="K79" s="230" t="s">
        <v>11</v>
      </c>
      <c r="O79" s="69"/>
    </row>
    <row r="80" spans="1:15" ht="23" x14ac:dyDescent="0.35">
      <c r="A80" s="12"/>
      <c r="B80" s="13"/>
      <c r="C80" s="13"/>
      <c r="D80" s="15"/>
      <c r="E80" s="22"/>
      <c r="F80" s="9">
        <v>7</v>
      </c>
      <c r="G80" s="21" t="s">
        <v>207</v>
      </c>
      <c r="H80" s="28"/>
      <c r="I80" s="14"/>
      <c r="J80" s="25"/>
      <c r="K80" s="69">
        <v>0</v>
      </c>
      <c r="O80" s="69"/>
    </row>
    <row r="81" spans="1:15" s="6" customFormat="1" ht="12" thickBot="1" x14ac:dyDescent="0.4">
      <c r="A81" s="90"/>
      <c r="B81" s="91"/>
      <c r="C81" s="91"/>
      <c r="D81" s="92"/>
      <c r="E81" s="93"/>
      <c r="F81" s="94"/>
      <c r="G81" s="95"/>
      <c r="H81" s="96"/>
      <c r="I81" s="97"/>
      <c r="J81" s="98"/>
      <c r="K81" s="99"/>
      <c r="L81" s="2"/>
      <c r="M81" s="2"/>
      <c r="N81" s="2"/>
      <c r="O81" s="2"/>
    </row>
    <row r="82" spans="1:15" ht="12" thickTop="1" x14ac:dyDescent="0.35"/>
    <row r="83" spans="1:15" ht="15" x14ac:dyDescent="0.4">
      <c r="I83" s="40" t="s">
        <v>109</v>
      </c>
      <c r="J83" s="40"/>
      <c r="K83" s="40"/>
    </row>
    <row r="84" spans="1:15" ht="15" x14ac:dyDescent="0.4">
      <c r="I84" s="41" t="s">
        <v>110</v>
      </c>
      <c r="J84" s="41"/>
      <c r="K84" s="40"/>
    </row>
    <row r="85" spans="1:15" ht="15" x14ac:dyDescent="0.4">
      <c r="I85" s="40"/>
      <c r="J85" s="40"/>
      <c r="K85" s="40"/>
    </row>
    <row r="86" spans="1:15" ht="15" x14ac:dyDescent="0.4">
      <c r="I86" s="40"/>
      <c r="J86" s="40"/>
      <c r="K86" s="40"/>
    </row>
    <row r="87" spans="1:15" ht="15" x14ac:dyDescent="0.4">
      <c r="I87" s="40"/>
      <c r="J87" s="40"/>
      <c r="K87" s="40"/>
    </row>
    <row r="88" spans="1:15" ht="15" x14ac:dyDescent="0.4">
      <c r="I88" s="41" t="s">
        <v>113</v>
      </c>
      <c r="J88" s="41"/>
      <c r="K88" s="41"/>
    </row>
    <row r="89" spans="1:15" x14ac:dyDescent="0.35">
      <c r="I89" s="42" t="s">
        <v>135</v>
      </c>
      <c r="J89" s="42"/>
      <c r="K89" s="42"/>
    </row>
    <row r="90" spans="1:15" x14ac:dyDescent="0.35">
      <c r="I90" s="42" t="s">
        <v>112</v>
      </c>
      <c r="J90" s="42"/>
      <c r="K90" s="42"/>
    </row>
    <row r="93" spans="1:15" x14ac:dyDescent="0.35">
      <c r="B93" s="43"/>
    </row>
    <row r="105" spans="1:15" s="30" customFormat="1" x14ac:dyDescent="0.35">
      <c r="A105" s="4"/>
      <c r="B105" s="4"/>
      <c r="C105" s="4"/>
      <c r="D105" s="34"/>
      <c r="E105" s="33"/>
      <c r="F105" s="5"/>
      <c r="I105" s="5"/>
      <c r="J105" s="26"/>
      <c r="K105" s="1"/>
      <c r="L105" s="2"/>
      <c r="M105" s="2"/>
      <c r="N105" s="2"/>
      <c r="O105" s="2"/>
    </row>
  </sheetData>
  <mergeCells count="12">
    <mergeCell ref="K6:K8"/>
    <mergeCell ref="A9:E9"/>
    <mergeCell ref="A1:K1"/>
    <mergeCell ref="A2:K2"/>
    <mergeCell ref="A3:K3"/>
    <mergeCell ref="A4:K4"/>
    <mergeCell ref="A5:F8"/>
    <mergeCell ref="G5:G8"/>
    <mergeCell ref="H5:H8"/>
    <mergeCell ref="I5:K5"/>
    <mergeCell ref="I6:I8"/>
    <mergeCell ref="J6:J8"/>
  </mergeCells>
  <pageMargins left="0.25" right="0.25" top="0.75" bottom="0.75" header="0.3" footer="0.3"/>
  <pageSetup paperSize="5" scale="84" orientation="portrait" horizontalDpi="4294967293" r:id="rId1"/>
  <headerFooter>
    <oddFooter>&amp;CPage &amp;P</oddFooter>
  </headerFooter>
  <rowBreaks count="1" manualBreakCount="1">
    <brk id="50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zoomScaleNormal="100" workbookViewId="0">
      <selection activeCell="H86" sqref="H86"/>
    </sheetView>
  </sheetViews>
  <sheetFormatPr defaultColWidth="9.1796875" defaultRowHeight="11.5" x14ac:dyDescent="0.35"/>
  <cols>
    <col min="1" max="1" width="1" style="4" customWidth="1"/>
    <col min="2" max="2" width="1.54296875" style="4" customWidth="1"/>
    <col min="3" max="3" width="1.7265625" style="4" customWidth="1"/>
    <col min="4" max="4" width="2.7265625" style="34" customWidth="1"/>
    <col min="5" max="5" width="2.81640625" style="33" customWidth="1"/>
    <col min="6" max="6" width="2.7265625" style="5" customWidth="1"/>
    <col min="7" max="7" width="37.1796875" style="36" customWidth="1"/>
    <col min="8" max="8" width="30.26953125" style="30" customWidth="1"/>
    <col min="9" max="9" width="11.26953125" style="5" customWidth="1"/>
    <col min="10" max="10" width="8.1796875" style="26" customWidth="1"/>
    <col min="11" max="11" width="10.81640625" style="1" customWidth="1"/>
    <col min="12" max="12" width="11.81640625" style="2" customWidth="1"/>
    <col min="13" max="13" width="15" style="2" bestFit="1" customWidth="1"/>
    <col min="14" max="14" width="11" style="2" bestFit="1" customWidth="1"/>
    <col min="15" max="15" width="10.26953125" style="2" bestFit="1" customWidth="1"/>
    <col min="16" max="16384" width="9.1796875" style="2"/>
  </cols>
  <sheetData>
    <row r="1" spans="1:15" x14ac:dyDescent="0.25">
      <c r="A1" s="413" t="s">
        <v>114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</row>
    <row r="2" spans="1:15" x14ac:dyDescent="0.25">
      <c r="A2" s="413" t="s">
        <v>5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5" ht="14.5" x14ac:dyDescent="0.35">
      <c r="A3" s="413" t="s">
        <v>210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</row>
    <row r="4" spans="1:15" ht="12" thickBot="1" x14ac:dyDescent="0.4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</row>
    <row r="5" spans="1:15" ht="14.25" customHeight="1" thickTop="1" thickBot="1" x14ac:dyDescent="0.4">
      <c r="A5" s="416" t="s">
        <v>0</v>
      </c>
      <c r="B5" s="417"/>
      <c r="C5" s="417"/>
      <c r="D5" s="417"/>
      <c r="E5" s="417"/>
      <c r="F5" s="418"/>
      <c r="G5" s="425" t="s">
        <v>1</v>
      </c>
      <c r="H5" s="425" t="s">
        <v>118</v>
      </c>
      <c r="I5" s="429" t="s">
        <v>211</v>
      </c>
      <c r="J5" s="429"/>
      <c r="K5" s="430"/>
    </row>
    <row r="6" spans="1:15" ht="15" customHeight="1" x14ac:dyDescent="0.35">
      <c r="A6" s="419"/>
      <c r="B6" s="420"/>
      <c r="C6" s="420"/>
      <c r="D6" s="420"/>
      <c r="E6" s="420"/>
      <c r="F6" s="421"/>
      <c r="G6" s="426"/>
      <c r="H6" s="426"/>
      <c r="I6" s="431" t="s">
        <v>2</v>
      </c>
      <c r="J6" s="432" t="s">
        <v>3</v>
      </c>
      <c r="K6" s="408" t="s">
        <v>4</v>
      </c>
    </row>
    <row r="7" spans="1:15" ht="15.75" customHeight="1" x14ac:dyDescent="0.35">
      <c r="A7" s="419"/>
      <c r="B7" s="420"/>
      <c r="C7" s="420"/>
      <c r="D7" s="420"/>
      <c r="E7" s="420"/>
      <c r="F7" s="421"/>
      <c r="G7" s="426"/>
      <c r="H7" s="426"/>
      <c r="I7" s="426"/>
      <c r="J7" s="433"/>
      <c r="K7" s="409"/>
    </row>
    <row r="8" spans="1:15" ht="15.75" customHeight="1" thickBot="1" x14ac:dyDescent="0.4">
      <c r="A8" s="422"/>
      <c r="B8" s="423"/>
      <c r="C8" s="423"/>
      <c r="D8" s="423"/>
      <c r="E8" s="423"/>
      <c r="F8" s="424"/>
      <c r="G8" s="427"/>
      <c r="H8" s="428"/>
      <c r="I8" s="427"/>
      <c r="J8" s="434"/>
      <c r="K8" s="410"/>
    </row>
    <row r="9" spans="1:15" ht="12" thickBot="1" x14ac:dyDescent="0.4">
      <c r="A9" s="411">
        <v>1</v>
      </c>
      <c r="B9" s="412"/>
      <c r="C9" s="412"/>
      <c r="D9" s="412"/>
      <c r="E9" s="412"/>
      <c r="F9" s="226"/>
      <c r="G9" s="39">
        <v>2</v>
      </c>
      <c r="H9" s="20">
        <v>3</v>
      </c>
      <c r="I9" s="37">
        <v>4</v>
      </c>
      <c r="J9" s="38">
        <v>5</v>
      </c>
      <c r="K9" s="66">
        <v>6</v>
      </c>
    </row>
    <row r="10" spans="1:15" ht="12" thickTop="1" x14ac:dyDescent="0.35">
      <c r="A10" s="18"/>
      <c r="B10" s="19"/>
      <c r="C10" s="19"/>
      <c r="D10" s="31"/>
      <c r="E10" s="32"/>
      <c r="F10" s="19"/>
      <c r="G10" s="35" t="s">
        <v>6</v>
      </c>
      <c r="H10" s="29"/>
      <c r="I10" s="19"/>
      <c r="J10" s="23"/>
      <c r="K10" s="67">
        <f>K11+K51+K56+K62+K66+K72</f>
        <v>2369971641</v>
      </c>
      <c r="L10" s="2">
        <v>2369971641</v>
      </c>
      <c r="M10" s="46">
        <f>L10-K10</f>
        <v>0</v>
      </c>
    </row>
    <row r="11" spans="1:15" s="3" customFormat="1" ht="23" x14ac:dyDescent="0.35">
      <c r="A11" s="7"/>
      <c r="B11" s="8"/>
      <c r="C11" s="8"/>
      <c r="D11" s="15">
        <v>1</v>
      </c>
      <c r="E11" s="22"/>
      <c r="F11" s="10"/>
      <c r="G11" s="228" t="s">
        <v>140</v>
      </c>
      <c r="H11" s="225" t="s">
        <v>141</v>
      </c>
      <c r="I11" s="11"/>
      <c r="J11" s="24"/>
      <c r="K11" s="68">
        <f>K12+K19+K23+K26+K30+K36+K39+K42</f>
        <v>2252699241</v>
      </c>
      <c r="L11" s="3">
        <v>2252699241</v>
      </c>
      <c r="M11" s="100">
        <f>L11-K11</f>
        <v>0</v>
      </c>
      <c r="O11" s="68"/>
    </row>
    <row r="12" spans="1:15" ht="23" x14ac:dyDescent="0.35">
      <c r="A12" s="12"/>
      <c r="B12" s="13"/>
      <c r="C12" s="13"/>
      <c r="D12" s="15"/>
      <c r="E12" s="22">
        <v>1</v>
      </c>
      <c r="F12" s="9"/>
      <c r="G12" s="21" t="s">
        <v>149</v>
      </c>
      <c r="H12" s="28"/>
      <c r="I12" s="14" t="s">
        <v>17</v>
      </c>
      <c r="J12" s="25" t="s">
        <v>9</v>
      </c>
      <c r="K12" s="69">
        <f>K13+K14+K15+K16+K17+K18</f>
        <v>10000000</v>
      </c>
      <c r="M12" s="46"/>
      <c r="O12" s="69"/>
    </row>
    <row r="13" spans="1:15" ht="23" x14ac:dyDescent="0.35">
      <c r="A13" s="12"/>
      <c r="B13" s="13"/>
      <c r="C13" s="13"/>
      <c r="D13" s="15"/>
      <c r="E13" s="22"/>
      <c r="F13" s="9">
        <v>1</v>
      </c>
      <c r="G13" s="21" t="s">
        <v>148</v>
      </c>
      <c r="H13" s="28"/>
      <c r="I13" s="14" t="s">
        <v>17</v>
      </c>
      <c r="J13" s="25"/>
      <c r="K13" s="69">
        <v>10000000</v>
      </c>
      <c r="M13" s="44"/>
      <c r="N13" s="46"/>
      <c r="O13" s="69"/>
    </row>
    <row r="14" spans="1:15" x14ac:dyDescent="0.35">
      <c r="A14" s="12"/>
      <c r="B14" s="13"/>
      <c r="C14" s="13"/>
      <c r="D14" s="15"/>
      <c r="E14" s="22"/>
      <c r="F14" s="9">
        <v>2</v>
      </c>
      <c r="G14" s="21" t="s">
        <v>159</v>
      </c>
      <c r="H14" s="28"/>
      <c r="I14" s="14"/>
      <c r="J14" s="25"/>
      <c r="K14" s="69"/>
      <c r="M14" s="44"/>
      <c r="N14" s="46"/>
      <c r="O14" s="69"/>
    </row>
    <row r="15" spans="1:15" x14ac:dyDescent="0.35">
      <c r="A15" s="12"/>
      <c r="B15" s="13"/>
      <c r="C15" s="13"/>
      <c r="D15" s="15"/>
      <c r="E15" s="22"/>
      <c r="F15" s="9">
        <v>3</v>
      </c>
      <c r="G15" s="21" t="s">
        <v>160</v>
      </c>
      <c r="H15" s="28"/>
      <c r="I15" s="14"/>
      <c r="J15" s="25"/>
      <c r="K15" s="69"/>
      <c r="M15" s="44"/>
      <c r="N15" s="46"/>
      <c r="O15" s="69"/>
    </row>
    <row r="16" spans="1:15" x14ac:dyDescent="0.35">
      <c r="A16" s="12"/>
      <c r="B16" s="13"/>
      <c r="C16" s="13"/>
      <c r="D16" s="15"/>
      <c r="E16" s="22"/>
      <c r="F16" s="9">
        <v>4</v>
      </c>
      <c r="G16" s="21" t="s">
        <v>161</v>
      </c>
      <c r="H16" s="28"/>
      <c r="I16" s="14"/>
      <c r="J16" s="25"/>
      <c r="K16" s="69"/>
      <c r="M16" s="44"/>
      <c r="N16" s="46"/>
      <c r="O16" s="69"/>
    </row>
    <row r="17" spans="1:15" x14ac:dyDescent="0.35">
      <c r="A17" s="12"/>
      <c r="B17" s="13"/>
      <c r="C17" s="13"/>
      <c r="D17" s="15"/>
      <c r="E17" s="22"/>
      <c r="F17" s="9">
        <v>5</v>
      </c>
      <c r="G17" s="21" t="s">
        <v>162</v>
      </c>
      <c r="H17" s="28"/>
      <c r="I17" s="14"/>
      <c r="J17" s="25"/>
      <c r="K17" s="69"/>
      <c r="M17" s="44"/>
      <c r="N17" s="46"/>
      <c r="O17" s="69"/>
    </row>
    <row r="18" spans="1:15" ht="23" x14ac:dyDescent="0.35">
      <c r="A18" s="12"/>
      <c r="B18" s="13"/>
      <c r="C18" s="13"/>
      <c r="D18" s="15"/>
      <c r="E18" s="22"/>
      <c r="F18" s="9">
        <v>6</v>
      </c>
      <c r="G18" s="21" t="s">
        <v>163</v>
      </c>
      <c r="H18" s="28"/>
      <c r="I18" s="14"/>
      <c r="J18" s="25"/>
      <c r="K18" s="69"/>
      <c r="M18" s="44"/>
      <c r="N18" s="46"/>
      <c r="O18" s="69"/>
    </row>
    <row r="19" spans="1:15" x14ac:dyDescent="0.35">
      <c r="A19" s="12"/>
      <c r="B19" s="13"/>
      <c r="C19" s="13"/>
      <c r="D19" s="15"/>
      <c r="E19" s="22">
        <v>2</v>
      </c>
      <c r="F19" s="9"/>
      <c r="G19" s="21" t="s">
        <v>150</v>
      </c>
      <c r="H19" s="28"/>
      <c r="I19" s="14" t="s">
        <v>17</v>
      </c>
      <c r="J19" s="25" t="s">
        <v>15</v>
      </c>
      <c r="K19" s="69">
        <f>K20+K21+K22</f>
        <v>1741839241</v>
      </c>
      <c r="O19" s="69"/>
    </row>
    <row r="20" spans="1:15" ht="23" x14ac:dyDescent="0.35">
      <c r="A20" s="12"/>
      <c r="B20" s="13"/>
      <c r="C20" s="13"/>
      <c r="D20" s="15"/>
      <c r="E20" s="22"/>
      <c r="F20" s="9">
        <v>1</v>
      </c>
      <c r="G20" s="21" t="s">
        <v>151</v>
      </c>
      <c r="H20" s="28" t="s">
        <v>28</v>
      </c>
      <c r="I20" s="14" t="s">
        <v>17</v>
      </c>
      <c r="J20" s="25" t="s">
        <v>115</v>
      </c>
      <c r="K20" s="69">
        <v>1726839241</v>
      </c>
      <c r="M20" s="45">
        <f>K20-860000</f>
        <v>1725979241</v>
      </c>
      <c r="O20" s="69"/>
    </row>
    <row r="21" spans="1:15" ht="23" x14ac:dyDescent="0.35">
      <c r="A21" s="12"/>
      <c r="B21" s="13"/>
      <c r="C21" s="13"/>
      <c r="D21" s="15"/>
      <c r="E21" s="22"/>
      <c r="F21" s="9">
        <v>2</v>
      </c>
      <c r="G21" s="21" t="s">
        <v>164</v>
      </c>
      <c r="H21" s="28"/>
      <c r="I21" s="14"/>
      <c r="J21" s="25"/>
      <c r="K21" s="69">
        <v>15000000</v>
      </c>
      <c r="O21" s="69"/>
    </row>
    <row r="22" spans="1:15" ht="23" x14ac:dyDescent="0.35">
      <c r="A22" s="12"/>
      <c r="B22" s="13"/>
      <c r="C22" s="13"/>
      <c r="D22" s="15"/>
      <c r="E22" s="22"/>
      <c r="F22" s="9">
        <v>3</v>
      </c>
      <c r="G22" s="21" t="s">
        <v>152</v>
      </c>
      <c r="H22" s="28"/>
      <c r="I22" s="14"/>
      <c r="J22" s="25"/>
      <c r="K22" s="69"/>
      <c r="O22" s="69"/>
    </row>
    <row r="23" spans="1:15" s="3" customFormat="1" x14ac:dyDescent="0.35">
      <c r="A23" s="7"/>
      <c r="B23" s="8"/>
      <c r="C23" s="8"/>
      <c r="D23" s="15"/>
      <c r="E23" s="22">
        <v>3</v>
      </c>
      <c r="F23" s="10"/>
      <c r="G23" s="16" t="s">
        <v>165</v>
      </c>
      <c r="H23" s="229" t="s">
        <v>166</v>
      </c>
      <c r="I23" s="11"/>
      <c r="J23" s="24"/>
      <c r="K23" s="68">
        <f>K24</f>
        <v>0</v>
      </c>
      <c r="O23" s="69"/>
    </row>
    <row r="24" spans="1:15" ht="23" x14ac:dyDescent="0.35">
      <c r="A24" s="12"/>
      <c r="B24" s="13"/>
      <c r="C24" s="13"/>
      <c r="D24" s="15"/>
      <c r="E24" s="22"/>
      <c r="F24" s="9">
        <v>1</v>
      </c>
      <c r="G24" s="21" t="s">
        <v>167</v>
      </c>
      <c r="H24" s="28"/>
      <c r="I24" s="14" t="s">
        <v>17</v>
      </c>
      <c r="J24" s="25"/>
      <c r="K24" s="69">
        <v>0</v>
      </c>
      <c r="O24" s="69"/>
    </row>
    <row r="25" spans="1:15" x14ac:dyDescent="0.35">
      <c r="A25" s="12"/>
      <c r="B25" s="13"/>
      <c r="C25" s="13"/>
      <c r="D25" s="15"/>
      <c r="E25" s="22"/>
      <c r="F25" s="9"/>
      <c r="G25" s="21"/>
      <c r="H25" s="28"/>
      <c r="I25" s="14"/>
      <c r="J25" s="25"/>
      <c r="K25" s="69"/>
      <c r="O25" s="17"/>
    </row>
    <row r="26" spans="1:15" ht="34.5" x14ac:dyDescent="0.35">
      <c r="A26" s="12"/>
      <c r="B26" s="13"/>
      <c r="C26" s="13"/>
      <c r="D26" s="15"/>
      <c r="E26" s="22">
        <v>4</v>
      </c>
      <c r="F26" s="9"/>
      <c r="G26" s="16" t="s">
        <v>153</v>
      </c>
      <c r="H26" s="229" t="s">
        <v>142</v>
      </c>
      <c r="I26" s="14"/>
      <c r="J26" s="25"/>
      <c r="K26" s="69">
        <f>K27+K28+K29</f>
        <v>20000000</v>
      </c>
      <c r="O26" s="17"/>
    </row>
    <row r="27" spans="1:15" x14ac:dyDescent="0.35">
      <c r="A27" s="12"/>
      <c r="B27" s="13"/>
      <c r="C27" s="13"/>
      <c r="D27" s="15"/>
      <c r="E27" s="22"/>
      <c r="F27" s="9">
        <v>1</v>
      </c>
      <c r="G27" s="21" t="s">
        <v>168</v>
      </c>
      <c r="H27" s="28"/>
      <c r="I27" s="14"/>
      <c r="J27" s="25"/>
      <c r="K27" s="69"/>
      <c r="O27" s="17"/>
    </row>
    <row r="28" spans="1:15" x14ac:dyDescent="0.35">
      <c r="A28" s="12"/>
      <c r="B28" s="13"/>
      <c r="C28" s="13"/>
      <c r="D28" s="15"/>
      <c r="E28" s="22"/>
      <c r="F28" s="9">
        <v>2</v>
      </c>
      <c r="G28" s="21" t="s">
        <v>169</v>
      </c>
      <c r="H28" s="28"/>
      <c r="I28" s="14"/>
      <c r="J28" s="25"/>
      <c r="K28" s="69"/>
      <c r="O28" s="17"/>
    </row>
    <row r="29" spans="1:15" ht="23" x14ac:dyDescent="0.35">
      <c r="A29" s="12"/>
      <c r="B29" s="13"/>
      <c r="C29" s="13"/>
      <c r="D29" s="15"/>
      <c r="E29" s="22"/>
      <c r="F29" s="9">
        <v>3</v>
      </c>
      <c r="G29" s="21" t="s">
        <v>154</v>
      </c>
      <c r="H29" s="28"/>
      <c r="I29" s="14"/>
      <c r="J29" s="25"/>
      <c r="K29" s="69">
        <v>20000000</v>
      </c>
      <c r="O29" s="17"/>
    </row>
    <row r="30" spans="1:15" x14ac:dyDescent="0.35">
      <c r="A30" s="12"/>
      <c r="B30" s="13"/>
      <c r="C30" s="13"/>
      <c r="D30" s="15"/>
      <c r="E30" s="22">
        <v>5</v>
      </c>
      <c r="F30" s="9"/>
      <c r="G30" s="21" t="s">
        <v>170</v>
      </c>
      <c r="H30" s="28"/>
      <c r="I30" s="14"/>
      <c r="J30" s="25"/>
      <c r="K30" s="69">
        <f>K31+K32+K33+K34</f>
        <v>83500000</v>
      </c>
      <c r="O30" s="17"/>
    </row>
    <row r="31" spans="1:15" ht="23" x14ac:dyDescent="0.35">
      <c r="A31" s="12"/>
      <c r="B31" s="13"/>
      <c r="C31" s="13"/>
      <c r="D31" s="15"/>
      <c r="E31" s="22"/>
      <c r="F31" s="9">
        <v>1</v>
      </c>
      <c r="G31" s="21" t="s">
        <v>171</v>
      </c>
      <c r="H31" s="28"/>
      <c r="I31" s="14"/>
      <c r="J31" s="25"/>
      <c r="K31" s="69"/>
      <c r="O31" s="17"/>
    </row>
    <row r="32" spans="1:15" x14ac:dyDescent="0.35">
      <c r="A32" s="12"/>
      <c r="B32" s="13"/>
      <c r="C32" s="13"/>
      <c r="D32" s="15"/>
      <c r="E32" s="22"/>
      <c r="F32" s="9">
        <v>2</v>
      </c>
      <c r="G32" s="21" t="s">
        <v>155</v>
      </c>
      <c r="H32" s="28"/>
      <c r="I32" s="14"/>
      <c r="J32" s="25"/>
      <c r="K32" s="69">
        <v>10000000</v>
      </c>
      <c r="O32" s="17"/>
    </row>
    <row r="33" spans="1:15" ht="23" x14ac:dyDescent="0.35">
      <c r="A33" s="12"/>
      <c r="B33" s="13"/>
      <c r="C33" s="13"/>
      <c r="D33" s="15"/>
      <c r="E33" s="22"/>
      <c r="F33" s="9">
        <v>3</v>
      </c>
      <c r="G33" s="21" t="s">
        <v>172</v>
      </c>
      <c r="H33" s="28"/>
      <c r="I33" s="14"/>
      <c r="J33" s="25"/>
      <c r="K33" s="69"/>
      <c r="O33" s="17"/>
    </row>
    <row r="34" spans="1:15" ht="23" x14ac:dyDescent="0.35">
      <c r="A34" s="12"/>
      <c r="B34" s="13"/>
      <c r="C34" s="13"/>
      <c r="D34" s="15"/>
      <c r="E34" s="22"/>
      <c r="F34" s="9">
        <v>4</v>
      </c>
      <c r="G34" s="21" t="s">
        <v>173</v>
      </c>
      <c r="H34" s="28"/>
      <c r="I34" s="14"/>
      <c r="J34" s="25"/>
      <c r="K34" s="69">
        <v>73500000</v>
      </c>
      <c r="O34" s="17"/>
    </row>
    <row r="35" spans="1:15" x14ac:dyDescent="0.35">
      <c r="A35" s="12"/>
      <c r="B35" s="13"/>
      <c r="C35" s="13"/>
      <c r="D35" s="15"/>
      <c r="E35" s="22"/>
      <c r="F35" s="9"/>
      <c r="G35" s="21"/>
      <c r="H35" s="28"/>
      <c r="I35" s="14"/>
      <c r="J35" s="25"/>
      <c r="K35" s="69"/>
      <c r="O35" s="17"/>
    </row>
    <row r="36" spans="1:15" ht="23" x14ac:dyDescent="0.35">
      <c r="A36" s="12"/>
      <c r="B36" s="13"/>
      <c r="C36" s="13"/>
      <c r="D36" s="15"/>
      <c r="E36" s="22">
        <v>6</v>
      </c>
      <c r="F36" s="9"/>
      <c r="G36" s="21" t="s">
        <v>174</v>
      </c>
      <c r="H36" s="28"/>
      <c r="I36" s="14"/>
      <c r="J36" s="25"/>
      <c r="K36" s="69">
        <f>K37+K38</f>
        <v>25000000</v>
      </c>
      <c r="O36" s="17"/>
    </row>
    <row r="37" spans="1:15" x14ac:dyDescent="0.35">
      <c r="A37" s="12"/>
      <c r="B37" s="13"/>
      <c r="C37" s="13"/>
      <c r="D37" s="15"/>
      <c r="E37" s="22"/>
      <c r="F37" s="9">
        <v>1</v>
      </c>
      <c r="G37" s="21" t="s">
        <v>175</v>
      </c>
      <c r="H37" s="28"/>
      <c r="I37" s="14"/>
      <c r="J37" s="25"/>
      <c r="K37" s="69">
        <v>25000000</v>
      </c>
      <c r="O37" s="17"/>
    </row>
    <row r="38" spans="1:15" x14ac:dyDescent="0.35">
      <c r="A38" s="12"/>
      <c r="B38" s="13"/>
      <c r="C38" s="13"/>
      <c r="D38" s="15"/>
      <c r="E38" s="22"/>
      <c r="F38" s="9">
        <v>2</v>
      </c>
      <c r="G38" s="21" t="s">
        <v>176</v>
      </c>
      <c r="H38" s="28"/>
      <c r="I38" s="14"/>
      <c r="J38" s="25"/>
      <c r="K38" s="69"/>
      <c r="O38" s="17"/>
    </row>
    <row r="39" spans="1:15" x14ac:dyDescent="0.35">
      <c r="A39" s="12"/>
      <c r="B39" s="13"/>
      <c r="C39" s="13"/>
      <c r="D39" s="15"/>
      <c r="E39" s="22">
        <v>7</v>
      </c>
      <c r="F39" s="9"/>
      <c r="G39" s="21" t="s">
        <v>177</v>
      </c>
      <c r="H39" s="28"/>
      <c r="I39" s="14"/>
      <c r="J39" s="25"/>
      <c r="K39" s="69">
        <f>K40+K41</f>
        <v>307000000</v>
      </c>
      <c r="O39" s="17"/>
    </row>
    <row r="40" spans="1:15" x14ac:dyDescent="0.35">
      <c r="A40" s="12"/>
      <c r="B40" s="13"/>
      <c r="C40" s="13"/>
      <c r="D40" s="15"/>
      <c r="E40" s="22"/>
      <c r="F40" s="9">
        <v>1</v>
      </c>
      <c r="G40" s="21" t="s">
        <v>178</v>
      </c>
      <c r="H40" s="28"/>
      <c r="I40" s="14"/>
      <c r="J40" s="25"/>
      <c r="K40" s="69">
        <v>7000000</v>
      </c>
      <c r="O40" s="17"/>
    </row>
    <row r="41" spans="1:15" x14ac:dyDescent="0.35">
      <c r="A41" s="12"/>
      <c r="B41" s="13"/>
      <c r="C41" s="13"/>
      <c r="D41" s="15"/>
      <c r="E41" s="22"/>
      <c r="F41" s="9">
        <v>2</v>
      </c>
      <c r="G41" s="21" t="s">
        <v>179</v>
      </c>
      <c r="H41" s="28"/>
      <c r="I41" s="14"/>
      <c r="J41" s="25"/>
      <c r="K41" s="69">
        <v>300000000</v>
      </c>
      <c r="O41" s="17"/>
    </row>
    <row r="42" spans="1:15" ht="23" x14ac:dyDescent="0.35">
      <c r="A42" s="12"/>
      <c r="B42" s="13"/>
      <c r="C42" s="13"/>
      <c r="D42" s="15"/>
      <c r="E42" s="22">
        <v>8</v>
      </c>
      <c r="F42" s="9"/>
      <c r="G42" s="21" t="s">
        <v>180</v>
      </c>
      <c r="H42" s="28"/>
      <c r="I42" s="14"/>
      <c r="J42" s="25"/>
      <c r="K42" s="69">
        <f>K43+K44+K45+K46+K47+K48+K49</f>
        <v>65360000</v>
      </c>
      <c r="O42" s="17"/>
    </row>
    <row r="43" spans="1:15" ht="23" x14ac:dyDescent="0.35">
      <c r="A43" s="12"/>
      <c r="B43" s="13"/>
      <c r="C43" s="13"/>
      <c r="D43" s="15"/>
      <c r="E43" s="22"/>
      <c r="F43" s="9">
        <v>1</v>
      </c>
      <c r="G43" s="21" t="s">
        <v>181</v>
      </c>
      <c r="H43" s="28"/>
      <c r="I43" s="14"/>
      <c r="J43" s="25"/>
      <c r="K43" s="69">
        <v>33360000</v>
      </c>
      <c r="O43" s="17"/>
    </row>
    <row r="44" spans="1:15" ht="23" x14ac:dyDescent="0.35">
      <c r="A44" s="12"/>
      <c r="B44" s="13"/>
      <c r="C44" s="13"/>
      <c r="D44" s="15"/>
      <c r="E44" s="22"/>
      <c r="F44" s="9">
        <v>2</v>
      </c>
      <c r="G44" s="21" t="s">
        <v>182</v>
      </c>
      <c r="H44" s="28"/>
      <c r="I44" s="14"/>
      <c r="J44" s="25"/>
      <c r="K44" s="69">
        <v>18000000</v>
      </c>
      <c r="O44" s="17"/>
    </row>
    <row r="45" spans="1:15" x14ac:dyDescent="0.35">
      <c r="A45" s="12"/>
      <c r="B45" s="13"/>
      <c r="C45" s="13"/>
      <c r="D45" s="15"/>
      <c r="E45" s="22"/>
      <c r="F45" s="9">
        <v>3</v>
      </c>
      <c r="G45" s="21" t="s">
        <v>183</v>
      </c>
      <c r="H45" s="28"/>
      <c r="I45" s="14"/>
      <c r="J45" s="25"/>
      <c r="K45" s="69">
        <v>0</v>
      </c>
      <c r="O45" s="17"/>
    </row>
    <row r="46" spans="1:15" x14ac:dyDescent="0.35">
      <c r="A46" s="12"/>
      <c r="B46" s="13"/>
      <c r="C46" s="13"/>
      <c r="D46" s="15"/>
      <c r="E46" s="22"/>
      <c r="F46" s="9">
        <v>4</v>
      </c>
      <c r="G46" s="21" t="s">
        <v>184</v>
      </c>
      <c r="H46" s="28"/>
      <c r="I46" s="14"/>
      <c r="J46" s="25"/>
      <c r="K46" s="69">
        <v>2000000</v>
      </c>
      <c r="O46" s="17"/>
    </row>
    <row r="47" spans="1:15" x14ac:dyDescent="0.35">
      <c r="A47" s="12"/>
      <c r="B47" s="13"/>
      <c r="C47" s="13"/>
      <c r="D47" s="15"/>
      <c r="E47" s="22"/>
      <c r="F47" s="9">
        <v>5</v>
      </c>
      <c r="G47" s="21" t="s">
        <v>185</v>
      </c>
      <c r="H47" s="28"/>
      <c r="I47" s="14"/>
      <c r="J47" s="25"/>
      <c r="K47" s="69">
        <v>2000000</v>
      </c>
      <c r="O47" s="17"/>
    </row>
    <row r="48" spans="1:15" ht="23" x14ac:dyDescent="0.35">
      <c r="A48" s="12"/>
      <c r="B48" s="13"/>
      <c r="C48" s="13"/>
      <c r="D48" s="15"/>
      <c r="E48" s="22"/>
      <c r="F48" s="9">
        <v>6</v>
      </c>
      <c r="G48" s="21" t="s">
        <v>156</v>
      </c>
      <c r="H48" s="28"/>
      <c r="I48" s="14"/>
      <c r="J48" s="25"/>
      <c r="K48" s="69">
        <v>10000000</v>
      </c>
      <c r="O48" s="17"/>
    </row>
    <row r="49" spans="1:15" ht="23" x14ac:dyDescent="0.35">
      <c r="A49" s="12"/>
      <c r="B49" s="13"/>
      <c r="C49" s="13"/>
      <c r="D49" s="15"/>
      <c r="E49" s="22"/>
      <c r="F49" s="9">
        <v>7</v>
      </c>
      <c r="G49" s="21" t="s">
        <v>186</v>
      </c>
      <c r="H49" s="28"/>
      <c r="I49" s="14"/>
      <c r="J49" s="25"/>
      <c r="K49" s="69"/>
      <c r="O49" s="17"/>
    </row>
    <row r="50" spans="1:15" x14ac:dyDescent="0.35">
      <c r="A50" s="12"/>
      <c r="B50" s="13"/>
      <c r="C50" s="13"/>
      <c r="D50" s="15"/>
      <c r="E50" s="22"/>
      <c r="F50" s="9"/>
      <c r="G50" s="21"/>
      <c r="H50" s="28"/>
      <c r="I50" s="14"/>
      <c r="J50" s="25"/>
      <c r="K50" s="69"/>
      <c r="O50" s="17"/>
    </row>
    <row r="51" spans="1:15" s="3" customFormat="1" ht="23" x14ac:dyDescent="0.35">
      <c r="A51" s="7"/>
      <c r="B51" s="8"/>
      <c r="C51" s="8"/>
      <c r="D51" s="15">
        <v>2</v>
      </c>
      <c r="E51" s="22"/>
      <c r="F51" s="10"/>
      <c r="G51" s="227" t="s">
        <v>143</v>
      </c>
      <c r="H51" s="225"/>
      <c r="I51" s="11"/>
      <c r="J51" s="24"/>
      <c r="K51" s="68">
        <f>K52+K54</f>
        <v>30592800</v>
      </c>
      <c r="L51" s="3">
        <v>30000000</v>
      </c>
      <c r="O51" s="69"/>
    </row>
    <row r="52" spans="1:15" ht="23" x14ac:dyDescent="0.35">
      <c r="A52" s="12"/>
      <c r="B52" s="13"/>
      <c r="C52" s="13"/>
      <c r="D52" s="15"/>
      <c r="E52" s="22">
        <v>1</v>
      </c>
      <c r="F52" s="9"/>
      <c r="G52" s="21" t="s">
        <v>187</v>
      </c>
      <c r="H52" s="28"/>
      <c r="I52" s="14" t="s">
        <v>17</v>
      </c>
      <c r="J52" s="25">
        <v>1</v>
      </c>
      <c r="K52" s="69">
        <f>K53</f>
        <v>15592800</v>
      </c>
      <c r="O52" s="69"/>
    </row>
    <row r="53" spans="1:15" x14ac:dyDescent="0.35">
      <c r="A53" s="12"/>
      <c r="B53" s="13"/>
      <c r="C53" s="13"/>
      <c r="D53" s="15"/>
      <c r="E53" s="22"/>
      <c r="F53" s="9">
        <v>1</v>
      </c>
      <c r="G53" s="21" t="s">
        <v>188</v>
      </c>
      <c r="H53" s="28"/>
      <c r="I53" s="14"/>
      <c r="J53" s="25"/>
      <c r="K53" s="69">
        <v>15592800</v>
      </c>
      <c r="O53" s="69"/>
    </row>
    <row r="54" spans="1:15" ht="23" x14ac:dyDescent="0.35">
      <c r="A54" s="12"/>
      <c r="B54" s="13"/>
      <c r="C54" s="13"/>
      <c r="D54" s="15"/>
      <c r="E54" s="22">
        <v>2</v>
      </c>
      <c r="F54" s="9"/>
      <c r="G54" s="21" t="s">
        <v>189</v>
      </c>
      <c r="H54" s="28"/>
      <c r="I54" s="14"/>
      <c r="J54" s="25"/>
      <c r="K54" s="69">
        <f>K55</f>
        <v>15000000</v>
      </c>
      <c r="O54" s="69"/>
    </row>
    <row r="55" spans="1:15" ht="23" x14ac:dyDescent="0.35">
      <c r="A55" s="12"/>
      <c r="B55" s="13"/>
      <c r="C55" s="13"/>
      <c r="D55" s="15"/>
      <c r="E55" s="22"/>
      <c r="F55" s="9">
        <v>1</v>
      </c>
      <c r="G55" s="21" t="s">
        <v>190</v>
      </c>
      <c r="H55" s="28"/>
      <c r="I55" s="14"/>
      <c r="J55" s="25"/>
      <c r="K55" s="69">
        <v>15000000</v>
      </c>
      <c r="O55" s="69"/>
    </row>
    <row r="56" spans="1:15" x14ac:dyDescent="0.35">
      <c r="A56" s="12"/>
      <c r="B56" s="13"/>
      <c r="C56" s="13"/>
      <c r="D56" s="15">
        <v>3</v>
      </c>
      <c r="E56" s="22"/>
      <c r="F56" s="9"/>
      <c r="G56" s="227" t="s">
        <v>144</v>
      </c>
      <c r="H56" s="28"/>
      <c r="I56" s="14"/>
      <c r="J56" s="25"/>
      <c r="K56" s="69">
        <f>K57</f>
        <v>15296400</v>
      </c>
      <c r="L56" s="2">
        <v>15296400</v>
      </c>
      <c r="M56" s="46">
        <f>L56-K56</f>
        <v>0</v>
      </c>
      <c r="O56" s="69"/>
    </row>
    <row r="57" spans="1:15" x14ac:dyDescent="0.35">
      <c r="A57" s="12"/>
      <c r="B57" s="13"/>
      <c r="C57" s="13"/>
      <c r="D57" s="15"/>
      <c r="E57" s="22">
        <v>1</v>
      </c>
      <c r="F57" s="9"/>
      <c r="G57" s="21" t="s">
        <v>191</v>
      </c>
      <c r="H57" s="28"/>
      <c r="I57" s="14"/>
      <c r="J57" s="25"/>
      <c r="K57" s="69">
        <f>K58+K59+K60</f>
        <v>15296400</v>
      </c>
      <c r="O57" s="69"/>
    </row>
    <row r="58" spans="1:15" ht="23" x14ac:dyDescent="0.35">
      <c r="A58" s="12"/>
      <c r="B58" s="13"/>
      <c r="C58" s="13"/>
      <c r="D58" s="15"/>
      <c r="E58" s="22"/>
      <c r="F58" s="9">
        <v>1</v>
      </c>
      <c r="G58" s="21" t="s">
        <v>157</v>
      </c>
      <c r="H58" s="28"/>
      <c r="I58" s="14"/>
      <c r="J58" s="25"/>
      <c r="K58" s="69">
        <v>10296400</v>
      </c>
      <c r="O58" s="69"/>
    </row>
    <row r="59" spans="1:15" ht="34.5" x14ac:dyDescent="0.35">
      <c r="A59" s="12"/>
      <c r="B59" s="13"/>
      <c r="C59" s="13"/>
      <c r="D59" s="15"/>
      <c r="E59" s="22"/>
      <c r="F59" s="9">
        <v>2</v>
      </c>
      <c r="G59" s="21" t="s">
        <v>192</v>
      </c>
      <c r="H59" s="28"/>
      <c r="I59" s="14"/>
      <c r="J59" s="25"/>
      <c r="K59" s="69">
        <v>2500000</v>
      </c>
      <c r="O59" s="69"/>
    </row>
    <row r="60" spans="1:15" ht="23" x14ac:dyDescent="0.35">
      <c r="A60" s="12"/>
      <c r="B60" s="13"/>
      <c r="C60" s="13"/>
      <c r="D60" s="15"/>
      <c r="E60" s="22"/>
      <c r="F60" s="9">
        <v>3</v>
      </c>
      <c r="G60" s="21" t="s">
        <v>193</v>
      </c>
      <c r="H60" s="28"/>
      <c r="I60" s="14"/>
      <c r="J60" s="25"/>
      <c r="K60" s="69">
        <v>2500000</v>
      </c>
      <c r="O60" s="69"/>
    </row>
    <row r="61" spans="1:15" x14ac:dyDescent="0.35">
      <c r="A61" s="12"/>
      <c r="B61" s="13"/>
      <c r="C61" s="13"/>
      <c r="D61" s="15"/>
      <c r="E61" s="22"/>
      <c r="F61" s="9"/>
      <c r="G61" s="21"/>
      <c r="H61" s="28"/>
      <c r="I61" s="14"/>
      <c r="J61" s="25"/>
      <c r="K61" s="69"/>
      <c r="O61" s="69"/>
    </row>
    <row r="62" spans="1:15" x14ac:dyDescent="0.35">
      <c r="A62" s="12"/>
      <c r="B62" s="13"/>
      <c r="C62" s="13"/>
      <c r="D62" s="15">
        <v>4</v>
      </c>
      <c r="E62" s="22"/>
      <c r="F62" s="9"/>
      <c r="G62" s="227" t="s">
        <v>145</v>
      </c>
      <c r="H62" s="28"/>
      <c r="I62" s="14"/>
      <c r="J62" s="25"/>
      <c r="K62" s="69">
        <f>K63</f>
        <v>45889200</v>
      </c>
      <c r="L62" s="2">
        <v>45889200</v>
      </c>
      <c r="M62" s="46">
        <f>L62-K62</f>
        <v>0</v>
      </c>
      <c r="O62" s="69"/>
    </row>
    <row r="63" spans="1:15" ht="23" x14ac:dyDescent="0.35">
      <c r="A63" s="12"/>
      <c r="B63" s="13"/>
      <c r="C63" s="13"/>
      <c r="D63" s="15"/>
      <c r="E63" s="22">
        <v>1</v>
      </c>
      <c r="F63" s="9"/>
      <c r="G63" s="21" t="s">
        <v>194</v>
      </c>
      <c r="H63" s="28"/>
      <c r="I63" s="14" t="s">
        <v>17</v>
      </c>
      <c r="J63" s="25">
        <v>1</v>
      </c>
      <c r="K63" s="69">
        <f>K64+K65</f>
        <v>45889200</v>
      </c>
      <c r="O63" s="69"/>
    </row>
    <row r="64" spans="1:15" ht="23" x14ac:dyDescent="0.35">
      <c r="A64" s="12"/>
      <c r="B64" s="13"/>
      <c r="C64" s="13"/>
      <c r="D64" s="15"/>
      <c r="E64" s="22"/>
      <c r="F64" s="9">
        <v>1</v>
      </c>
      <c r="G64" s="21" t="s">
        <v>195</v>
      </c>
      <c r="H64" s="28"/>
      <c r="I64" s="14"/>
      <c r="J64" s="25"/>
      <c r="K64" s="69">
        <v>43589200</v>
      </c>
      <c r="O64" s="69"/>
    </row>
    <row r="65" spans="1:15" ht="23" x14ac:dyDescent="0.35">
      <c r="A65" s="12"/>
      <c r="B65" s="13"/>
      <c r="C65" s="13"/>
      <c r="D65" s="15"/>
      <c r="E65" s="22"/>
      <c r="F65" s="9">
        <v>2</v>
      </c>
      <c r="G65" s="21" t="s">
        <v>196</v>
      </c>
      <c r="H65" s="28"/>
      <c r="I65" s="14"/>
      <c r="J65" s="25"/>
      <c r="K65" s="69">
        <v>2300000</v>
      </c>
      <c r="O65" s="69"/>
    </row>
    <row r="66" spans="1:15" x14ac:dyDescent="0.35">
      <c r="A66" s="12"/>
      <c r="B66" s="13"/>
      <c r="C66" s="13"/>
      <c r="D66" s="15">
        <v>5</v>
      </c>
      <c r="E66" s="22"/>
      <c r="F66" s="9"/>
      <c r="G66" s="227" t="s">
        <v>146</v>
      </c>
      <c r="H66" s="28"/>
      <c r="I66" s="14"/>
      <c r="J66" s="25"/>
      <c r="K66" s="69">
        <f>K67</f>
        <v>10197600</v>
      </c>
      <c r="L66" s="2">
        <v>10197600</v>
      </c>
      <c r="M66" s="46">
        <f>L66-K66</f>
        <v>0</v>
      </c>
      <c r="O66" s="69"/>
    </row>
    <row r="67" spans="1:15" ht="23" x14ac:dyDescent="0.35">
      <c r="A67" s="12"/>
      <c r="B67" s="13"/>
      <c r="C67" s="13"/>
      <c r="D67" s="15"/>
      <c r="E67" s="22">
        <v>1</v>
      </c>
      <c r="F67" s="9"/>
      <c r="G67" s="21" t="s">
        <v>158</v>
      </c>
      <c r="H67" s="28"/>
      <c r="I67" s="14"/>
      <c r="J67" s="25"/>
      <c r="K67" s="69">
        <f>SUM(K68:K70)</f>
        <v>10197600</v>
      </c>
      <c r="O67" s="69"/>
    </row>
    <row r="68" spans="1:15" ht="57.5" x14ac:dyDescent="0.35">
      <c r="A68" s="12"/>
      <c r="B68" s="13"/>
      <c r="C68" s="13"/>
      <c r="D68" s="15"/>
      <c r="E68" s="22"/>
      <c r="F68" s="9">
        <v>1</v>
      </c>
      <c r="G68" s="21" t="s">
        <v>197</v>
      </c>
      <c r="H68" s="28"/>
      <c r="I68" s="14"/>
      <c r="J68" s="25"/>
      <c r="K68" s="69">
        <v>5197600</v>
      </c>
      <c r="O68" s="69"/>
    </row>
    <row r="69" spans="1:15" ht="34.5" x14ac:dyDescent="0.35">
      <c r="A69" s="12"/>
      <c r="B69" s="13"/>
      <c r="C69" s="13"/>
      <c r="D69" s="15"/>
      <c r="E69" s="22"/>
      <c r="F69" s="9">
        <v>2</v>
      </c>
      <c r="G69" s="21" t="s">
        <v>198</v>
      </c>
      <c r="H69" s="28"/>
      <c r="I69" s="14"/>
      <c r="J69" s="25"/>
      <c r="K69" s="69">
        <v>2500000</v>
      </c>
      <c r="O69" s="69"/>
    </row>
    <row r="70" spans="1:15" x14ac:dyDescent="0.35">
      <c r="A70" s="12"/>
      <c r="B70" s="13"/>
      <c r="C70" s="13"/>
      <c r="D70" s="15"/>
      <c r="E70" s="22"/>
      <c r="F70" s="9">
        <v>3</v>
      </c>
      <c r="G70" s="21" t="s">
        <v>199</v>
      </c>
      <c r="H70" s="28"/>
      <c r="I70" s="14"/>
      <c r="J70" s="25"/>
      <c r="K70" s="69">
        <v>2500000</v>
      </c>
      <c r="O70" s="69"/>
    </row>
    <row r="71" spans="1:15" x14ac:dyDescent="0.35">
      <c r="A71" s="12"/>
      <c r="B71" s="13"/>
      <c r="C71" s="13"/>
      <c r="D71" s="15"/>
      <c r="E71" s="22"/>
      <c r="F71" s="9"/>
      <c r="G71" s="21"/>
      <c r="H71" s="28"/>
      <c r="I71" s="14"/>
      <c r="J71" s="25"/>
      <c r="K71" s="69"/>
      <c r="O71" s="69"/>
    </row>
    <row r="72" spans="1:15" x14ac:dyDescent="0.35">
      <c r="A72" s="12"/>
      <c r="B72" s="13"/>
      <c r="C72" s="13"/>
      <c r="D72" s="15">
        <v>6</v>
      </c>
      <c r="E72" s="22"/>
      <c r="F72" s="9"/>
      <c r="G72" s="227" t="s">
        <v>147</v>
      </c>
      <c r="H72" s="28"/>
      <c r="I72" s="14" t="s">
        <v>17</v>
      </c>
      <c r="J72" s="25">
        <v>1</v>
      </c>
      <c r="K72" s="17">
        <f>K73</f>
        <v>15296400</v>
      </c>
      <c r="L72" s="2">
        <v>15296400</v>
      </c>
      <c r="M72" s="46">
        <f>L72-K72</f>
        <v>0</v>
      </c>
      <c r="O72" s="69"/>
    </row>
    <row r="73" spans="1:15" ht="23" x14ac:dyDescent="0.35">
      <c r="A73" s="12"/>
      <c r="B73" s="13"/>
      <c r="C73" s="13"/>
      <c r="D73" s="15"/>
      <c r="E73" s="22">
        <v>1</v>
      </c>
      <c r="F73" s="9"/>
      <c r="G73" s="21" t="s">
        <v>200</v>
      </c>
      <c r="H73" s="28"/>
      <c r="I73" s="14" t="s">
        <v>17</v>
      </c>
      <c r="J73" s="25">
        <v>1</v>
      </c>
      <c r="K73" s="69">
        <f>SUM(K74:K80)</f>
        <v>15296400</v>
      </c>
      <c r="O73" s="69"/>
    </row>
    <row r="74" spans="1:15" x14ac:dyDescent="0.35">
      <c r="A74" s="12"/>
      <c r="B74" s="13"/>
      <c r="C74" s="13"/>
      <c r="D74" s="15"/>
      <c r="E74" s="22"/>
      <c r="F74" s="9">
        <v>1</v>
      </c>
      <c r="G74" s="21" t="s">
        <v>201</v>
      </c>
      <c r="H74" s="28"/>
      <c r="I74" s="14" t="s">
        <v>17</v>
      </c>
      <c r="J74" s="25">
        <v>1</v>
      </c>
      <c r="K74" s="69">
        <v>0</v>
      </c>
      <c r="O74" s="69"/>
    </row>
    <row r="75" spans="1:15" ht="23" x14ac:dyDescent="0.35">
      <c r="A75" s="12"/>
      <c r="B75" s="13"/>
      <c r="C75" s="13"/>
      <c r="D75" s="15"/>
      <c r="E75" s="22"/>
      <c r="F75" s="9">
        <v>2</v>
      </c>
      <c r="G75" s="21" t="s">
        <v>202</v>
      </c>
      <c r="H75" s="28"/>
      <c r="I75" s="14" t="s">
        <v>17</v>
      </c>
      <c r="J75" s="25">
        <v>1</v>
      </c>
      <c r="K75" s="69">
        <v>0</v>
      </c>
      <c r="O75" s="17"/>
    </row>
    <row r="76" spans="1:15" x14ac:dyDescent="0.35">
      <c r="A76" s="12"/>
      <c r="B76" s="13"/>
      <c r="C76" s="13"/>
      <c r="D76" s="15"/>
      <c r="E76" s="22"/>
      <c r="F76" s="9">
        <v>3</v>
      </c>
      <c r="G76" s="21" t="s">
        <v>203</v>
      </c>
      <c r="H76" s="28"/>
      <c r="I76" s="14" t="s">
        <v>17</v>
      </c>
      <c r="J76" s="25">
        <v>1</v>
      </c>
      <c r="K76" s="69">
        <v>7500000</v>
      </c>
      <c r="O76" s="17"/>
    </row>
    <row r="77" spans="1:15" ht="23" x14ac:dyDescent="0.35">
      <c r="A77" s="12"/>
      <c r="B77" s="13"/>
      <c r="C77" s="13"/>
      <c r="D77" s="15"/>
      <c r="E77" s="22"/>
      <c r="F77" s="9">
        <v>4</v>
      </c>
      <c r="G77" s="21" t="s">
        <v>204</v>
      </c>
      <c r="H77" s="28"/>
      <c r="I77" s="14" t="s">
        <v>17</v>
      </c>
      <c r="J77" s="25">
        <v>1</v>
      </c>
      <c r="K77" s="69">
        <v>7796400</v>
      </c>
      <c r="O77" s="69"/>
    </row>
    <row r="78" spans="1:15" x14ac:dyDescent="0.35">
      <c r="A78" s="12"/>
      <c r="B78" s="13"/>
      <c r="C78" s="13"/>
      <c r="D78" s="15"/>
      <c r="E78" s="22"/>
      <c r="F78" s="9">
        <v>5</v>
      </c>
      <c r="G78" s="21" t="s">
        <v>205</v>
      </c>
      <c r="H78" s="28"/>
      <c r="I78" s="14" t="s">
        <v>17</v>
      </c>
      <c r="J78" s="25">
        <v>1</v>
      </c>
      <c r="K78" s="69">
        <v>0</v>
      </c>
      <c r="O78" s="69"/>
    </row>
    <row r="79" spans="1:15" ht="23" x14ac:dyDescent="0.35">
      <c r="A79" s="12"/>
      <c r="B79" s="13"/>
      <c r="C79" s="13"/>
      <c r="D79" s="15"/>
      <c r="E79" s="22"/>
      <c r="F79" s="9">
        <v>6</v>
      </c>
      <c r="G79" s="21" t="s">
        <v>206</v>
      </c>
      <c r="H79" s="28"/>
      <c r="I79" s="14" t="s">
        <v>17</v>
      </c>
      <c r="J79" s="25">
        <v>1</v>
      </c>
      <c r="K79" s="230" t="s">
        <v>11</v>
      </c>
      <c r="O79" s="69"/>
    </row>
    <row r="80" spans="1:15" ht="23" x14ac:dyDescent="0.35">
      <c r="A80" s="12"/>
      <c r="B80" s="13"/>
      <c r="C80" s="13"/>
      <c r="D80" s="15"/>
      <c r="E80" s="22"/>
      <c r="F80" s="9">
        <v>7</v>
      </c>
      <c r="G80" s="21" t="s">
        <v>207</v>
      </c>
      <c r="H80" s="28"/>
      <c r="I80" s="14"/>
      <c r="J80" s="25"/>
      <c r="K80" s="69">
        <v>0</v>
      </c>
      <c r="O80" s="69"/>
    </row>
    <row r="81" spans="1:15" s="6" customFormat="1" ht="12" thickBot="1" x14ac:dyDescent="0.4">
      <c r="A81" s="90"/>
      <c r="B81" s="91"/>
      <c r="C81" s="91"/>
      <c r="D81" s="92"/>
      <c r="E81" s="93"/>
      <c r="F81" s="94"/>
      <c r="G81" s="95"/>
      <c r="H81" s="96"/>
      <c r="I81" s="97"/>
      <c r="J81" s="98"/>
      <c r="K81" s="99"/>
      <c r="L81" s="2"/>
      <c r="M81" s="2"/>
      <c r="N81" s="2"/>
      <c r="O81" s="2"/>
    </row>
    <row r="82" spans="1:15" ht="12" thickTop="1" x14ac:dyDescent="0.35"/>
    <row r="83" spans="1:15" ht="15" x14ac:dyDescent="0.4">
      <c r="I83" s="40" t="s">
        <v>109</v>
      </c>
      <c r="J83" s="40"/>
      <c r="K83" s="40"/>
    </row>
    <row r="84" spans="1:15" ht="15" x14ac:dyDescent="0.4">
      <c r="I84" s="41" t="s">
        <v>110</v>
      </c>
      <c r="J84" s="41"/>
      <c r="K84" s="40"/>
    </row>
    <row r="85" spans="1:15" ht="15" x14ac:dyDescent="0.4">
      <c r="I85" s="40"/>
      <c r="J85" s="40"/>
      <c r="K85" s="40"/>
    </row>
    <row r="86" spans="1:15" ht="15" x14ac:dyDescent="0.4">
      <c r="I86" s="40"/>
      <c r="J86" s="40"/>
      <c r="K86" s="40"/>
    </row>
    <row r="87" spans="1:15" ht="15" x14ac:dyDescent="0.4">
      <c r="I87" s="40"/>
      <c r="J87" s="40"/>
      <c r="K87" s="40"/>
    </row>
    <row r="88" spans="1:15" ht="15" x14ac:dyDescent="0.4">
      <c r="I88" s="41" t="s">
        <v>113</v>
      </c>
      <c r="J88" s="41"/>
      <c r="K88" s="41"/>
    </row>
    <row r="89" spans="1:15" x14ac:dyDescent="0.35">
      <c r="I89" s="42" t="s">
        <v>135</v>
      </c>
      <c r="J89" s="42"/>
      <c r="K89" s="42"/>
    </row>
    <row r="90" spans="1:15" x14ac:dyDescent="0.35">
      <c r="I90" s="42" t="s">
        <v>112</v>
      </c>
      <c r="J90" s="42"/>
      <c r="K90" s="42"/>
    </row>
    <row r="93" spans="1:15" x14ac:dyDescent="0.35">
      <c r="B93" s="43"/>
    </row>
    <row r="105" spans="1:15" s="30" customFormat="1" x14ac:dyDescent="0.35">
      <c r="A105" s="4"/>
      <c r="B105" s="4"/>
      <c r="C105" s="4"/>
      <c r="D105" s="34"/>
      <c r="E105" s="33"/>
      <c r="F105" s="5"/>
      <c r="I105" s="5"/>
      <c r="J105" s="26"/>
      <c r="K105" s="1"/>
      <c r="L105" s="2"/>
      <c r="M105" s="2"/>
      <c r="N105" s="2"/>
      <c r="O105" s="2"/>
    </row>
  </sheetData>
  <mergeCells count="12">
    <mergeCell ref="K6:K8"/>
    <mergeCell ref="A9:E9"/>
    <mergeCell ref="A1:K1"/>
    <mergeCell ref="A2:K2"/>
    <mergeCell ref="A3:K3"/>
    <mergeCell ref="A4:K4"/>
    <mergeCell ref="A5:F8"/>
    <mergeCell ref="G5:G8"/>
    <mergeCell ref="H5:H8"/>
    <mergeCell ref="I5:K5"/>
    <mergeCell ref="I6:I8"/>
    <mergeCell ref="J6:J8"/>
  </mergeCells>
  <pageMargins left="0.25" right="0.25" top="0.75" bottom="0.75" header="0.3" footer="0.3"/>
  <pageSetup paperSize="5" scale="85" orientation="portrait" horizontalDpi="4294967293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Renja 2020 </vt:lpstr>
      <vt:lpstr>Renja 2020  (2)</vt:lpstr>
      <vt:lpstr>Renja 2020  (3)</vt:lpstr>
      <vt:lpstr>Renja 2020  (4)</vt:lpstr>
      <vt:lpstr>renja 2022 (2)</vt:lpstr>
      <vt:lpstr>renja perubahan 2022  rincian b</vt:lpstr>
      <vt:lpstr>renja perubahan 2022 </vt:lpstr>
      <vt:lpstr>renja 2022</vt:lpstr>
      <vt:lpstr>renja 2023</vt:lpstr>
      <vt:lpstr>renja 2024</vt:lpstr>
      <vt:lpstr>renja 2025</vt:lpstr>
      <vt:lpstr>renja 2026</vt:lpstr>
      <vt:lpstr>'renja 2022'!Print_Area</vt:lpstr>
      <vt:lpstr>'renja 2022 (2)'!Print_Area</vt:lpstr>
      <vt:lpstr>'renja perubahan 2022 '!Print_Area</vt:lpstr>
      <vt:lpstr>'renja perubahan 2022  rincian b'!Print_Area</vt:lpstr>
      <vt:lpstr>'Renja 2020 '!Print_Titles</vt:lpstr>
      <vt:lpstr>'Renja 2020  (2)'!Print_Titles</vt:lpstr>
      <vt:lpstr>'Renja 2020  (3)'!Print_Titles</vt:lpstr>
      <vt:lpstr>'Renja 2020  (4)'!Print_Titles</vt:lpstr>
      <vt:lpstr>'renja 2022'!Print_Titles</vt:lpstr>
      <vt:lpstr>'renja 2022 (2)'!Print_Titles</vt:lpstr>
      <vt:lpstr>'renja 2023'!Print_Titles</vt:lpstr>
      <vt:lpstr>'renja 2024'!Print_Titles</vt:lpstr>
      <vt:lpstr>'renja 2025'!Print_Titles</vt:lpstr>
      <vt:lpstr>'renja 2026'!Print_Titles</vt:lpstr>
      <vt:lpstr>'renja perubahan 2022 '!Print_Titles</vt:lpstr>
      <vt:lpstr>'renja perubahan 2022  rincian 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Personal</cp:lastModifiedBy>
  <cp:lastPrinted>2022-08-27T01:53:36Z</cp:lastPrinted>
  <dcterms:created xsi:type="dcterms:W3CDTF">2017-03-17T01:55:15Z</dcterms:created>
  <dcterms:modified xsi:type="dcterms:W3CDTF">2022-09-01T12:03:52Z</dcterms:modified>
</cp:coreProperties>
</file>